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25" windowWidth="13245" windowHeight="82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'Лист1'!$A$1:$U$38</definedName>
  </definedNames>
  <calcPr fullCalcOnLoad="1"/>
</workbook>
</file>

<file path=xl/sharedStrings.xml><?xml version="1.0" encoding="utf-8"?>
<sst xmlns="http://schemas.openxmlformats.org/spreadsheetml/2006/main" count="175" uniqueCount="106">
  <si>
    <t>№</t>
  </si>
  <si>
    <t>Тип лагеря</t>
  </si>
  <si>
    <t>Полное наименование учреждения (ведомства)* -юридического лица</t>
  </si>
  <si>
    <t>Юридический адрес</t>
  </si>
  <si>
    <t>Руководитель, контактные телефоны, е-mail</t>
  </si>
  <si>
    <t>Количество отрядов (в ЛДП)</t>
  </si>
  <si>
    <t>Количество детей в один заезд</t>
  </si>
  <si>
    <t>Количество заездов</t>
  </si>
  <si>
    <t>Примерная дата открытия лагеря</t>
  </si>
  <si>
    <t>Всего лагерей</t>
  </si>
  <si>
    <t xml:space="preserve">ЛДП </t>
  </si>
  <si>
    <t>Загородный стационарный оздоровительный лагерь</t>
  </si>
  <si>
    <t>ЛТО</t>
  </si>
  <si>
    <t>Палаточный лагерь</t>
  </si>
  <si>
    <t>Санаторно-оздоровительный лагерь круглогодичного действия</t>
  </si>
  <si>
    <t>c Верхневилюйск ул. Школьная, д. 1</t>
  </si>
  <si>
    <t>Намский наслег, с. Хомустах ул. Хомустахская, 2</t>
  </si>
  <si>
    <t>с. Оросу ул. Советская, д. 27</t>
  </si>
  <si>
    <t>с. Верхневилюйск ул.Героя Васильева, д.47</t>
  </si>
  <si>
    <t>с. Андреевское ул. Улгумда, д. 2</t>
  </si>
  <si>
    <t>с.Тамалакан ул. Красный Молот, д. 39</t>
  </si>
  <si>
    <t>Харбалахский наслег, с. Кюль ул.Исидора Барахова, д.12 а</t>
  </si>
  <si>
    <t>с. Харыялах ул. 50 лет ЯАССР, д.5</t>
  </si>
  <si>
    <t>с. Оргет ул. Нээлбиктэ, д. 24</t>
  </si>
  <si>
    <t>с. Тобуя ул. Ст. Васильева, д. 1</t>
  </si>
  <si>
    <t>с. Хоро ул. Школьная, д. 10 а</t>
  </si>
  <si>
    <t>с.Дюллюкю ул.Центральная, д.1</t>
  </si>
  <si>
    <t>с.Далыр ул.Титова, д.2</t>
  </si>
  <si>
    <t>Магасский наслег с. Харбала ул.Павла  Васильева, д.3</t>
  </si>
  <si>
    <t>с. Ботулу ул.Центральная, д. 17/2</t>
  </si>
  <si>
    <t>Сургулукский наслег, с.Багадя ул.Центральная, д.7</t>
  </si>
  <si>
    <t>с.Быракан ул.Т.А.Васильева, д.12</t>
  </si>
  <si>
    <t>с. Балаганнах ул.Кардашевского, д.1</t>
  </si>
  <si>
    <t>с. Липпэ - Атах  ул.Центральная, д.6</t>
  </si>
  <si>
    <t>с.Сайылык ул. Степанова - Бучугураса, д.5</t>
  </si>
  <si>
    <t>с.Кырыкый ул.Советская , д.4</t>
  </si>
  <si>
    <t>с.Верхневилюйск ул. 50 лет ЯАССР, д. 2</t>
  </si>
  <si>
    <t>с. Верхневилюйск ул Ленина, 69</t>
  </si>
  <si>
    <t>Ченохов Василий Васильевич</t>
  </si>
  <si>
    <t>Захаров Анатолий Викторович</t>
  </si>
  <si>
    <t>Астанова Ольга Васильевна</t>
  </si>
  <si>
    <t>Николаев Аскалон Данилович</t>
  </si>
  <si>
    <t>Захарова Наталья Николаевна</t>
  </si>
  <si>
    <t>Иванов Владимир Александрович</t>
  </si>
  <si>
    <t>Шестаков Максим Иванович</t>
  </si>
  <si>
    <t>Яковлев Василий Васильевич</t>
  </si>
  <si>
    <t>Павлов Юрий Дмитриевич</t>
  </si>
  <si>
    <t xml:space="preserve">Прокопьев  </t>
  </si>
  <si>
    <t>Егорова Елена Алексеевна</t>
  </si>
  <si>
    <t>Софронов Николай Васильевич</t>
  </si>
  <si>
    <t>Габышева Альбина Спиридоновна</t>
  </si>
  <si>
    <t>Терехов Алексей Николаевич</t>
  </si>
  <si>
    <t>Боескоров Иван Степанович</t>
  </si>
  <si>
    <t>Семенов Семен Николаевич</t>
  </si>
  <si>
    <t xml:space="preserve">Федоров Макар Анатольевич </t>
  </si>
  <si>
    <t>Жендринский Степан Алексеевич</t>
  </si>
  <si>
    <t>Андреев Олег Федотович</t>
  </si>
  <si>
    <t>Попова Валентина Васильевна</t>
  </si>
  <si>
    <t>Сергеев Сергей Яковлевич</t>
  </si>
  <si>
    <t>Ан Михаил Васильевич</t>
  </si>
  <si>
    <t>Филиппов Олег Егорович</t>
  </si>
  <si>
    <t>с. Верхневилюйск, ул Героя Васильева№2а</t>
  </si>
  <si>
    <t>Мойтохонова Айталина Михайловна</t>
  </si>
  <si>
    <t>Иванова Екатерина Спиридонова</t>
  </si>
  <si>
    <t>Реестр лагерей, планируемых к открытию в 2012 году в __Верхневилюйском_____улусе (районе)</t>
  </si>
  <si>
    <t>с. Андреевское ул М. Потаповой ,12</t>
  </si>
  <si>
    <t xml:space="preserve">Иванов Анатолий Борисович </t>
  </si>
  <si>
    <t>01 июля</t>
  </si>
  <si>
    <t>ВСЕГО ОХВАТА ДЕТЕЙ</t>
  </si>
  <si>
    <t>итого палаточных лагерей</t>
  </si>
  <si>
    <t xml:space="preserve">ИТОГО лагерей  дневного пребывания </t>
  </si>
  <si>
    <t xml:space="preserve">ВСЕГО </t>
  </si>
  <si>
    <t>в том числе дети ТЖС</t>
  </si>
  <si>
    <t>Кэскил</t>
  </si>
  <si>
    <t>г.Якутск</t>
  </si>
  <si>
    <t>Сумма, всего</t>
  </si>
  <si>
    <t>в т.ч. Питание</t>
  </si>
  <si>
    <t>ФОТ</t>
  </si>
  <si>
    <t>в том числе  ТЖС</t>
  </si>
  <si>
    <t>МБОУ "Верхневилюйская средняя школа №1"</t>
  </si>
  <si>
    <t>МБОУ "Верхневилюйская средняя школа № 2"</t>
  </si>
  <si>
    <t>МБОУ "Верхневилюйская средняя школа"</t>
  </si>
  <si>
    <t>МБОУ "Намская средняя школа"</t>
  </si>
  <si>
    <t>МБОУ "Оросунская средняя школа"</t>
  </si>
  <si>
    <t>МБОУ "Тамалаканская средняя школа"</t>
  </si>
  <si>
    <t>МБОУ "Харбалахская средняя школа"</t>
  </si>
  <si>
    <t>МБОУ "Кэнтикская средняя школа"</t>
  </si>
  <si>
    <t>МБОУ "Оргетская средняя школа"</t>
  </si>
  <si>
    <t>МБОУ "Тобуинская средняя школа"</t>
  </si>
  <si>
    <t>МБОУ "Хоринская средняя школа"</t>
  </si>
  <si>
    <t>МБОУ "Дюллюкинская средняя школа"</t>
  </si>
  <si>
    <t>МБОУ "Далырская средняя школа"</t>
  </si>
  <si>
    <t>МБОУ "Магасская средняя школа"</t>
  </si>
  <si>
    <t>МБОУ "Ботулинская средняя школа"</t>
  </si>
  <si>
    <t>МБОУ "Сургулукская средняя школа"</t>
  </si>
  <si>
    <t>МБОУ "Быраканская основная школа"</t>
  </si>
  <si>
    <t>МБОУ "Балаганнахская основная школа"</t>
  </si>
  <si>
    <t>МБОУ "Онхойская основная школа"</t>
  </si>
  <si>
    <t>МБОУ "Мэйикская основная школа"</t>
  </si>
  <si>
    <t>МБОУ "Кырыкыйская основная школа"</t>
  </si>
  <si>
    <t>МБОУ "Верхневилюйская начальная школа"</t>
  </si>
  <si>
    <t>ГБОУ "Верхневилюйская республиканская гимназия "</t>
  </si>
  <si>
    <t>МБОУ Центр детского творчества "Тускул"</t>
  </si>
  <si>
    <t>МБОУ ДОД "Детско-юношеская спортивная школа"</t>
  </si>
  <si>
    <t>МБОУ ДОД "Верхневилюйская детская школа искусств им Н.И. Бойлохова"</t>
  </si>
  <si>
    <t>Бинго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</si>
</sst>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6" fontId="2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2" fontId="42" fillId="0" borderId="11" xfId="0" applyNumberFormat="1" applyFont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4" fontId="42" fillId="34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0" fontId="42" fillId="34" borderId="11" xfId="0" applyFont="1" applyFill="1" applyBorder="1" applyAlignment="1">
      <alignment/>
    </xf>
    <xf numFmtId="3" fontId="42" fillId="34" borderId="11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0" fontId="42" fillId="0" borderId="13" xfId="0" applyFont="1" applyFill="1" applyBorder="1" applyAlignment="1">
      <alignment/>
    </xf>
    <xf numFmtId="2" fontId="42" fillId="0" borderId="0" xfId="0" applyNumberFormat="1" applyFont="1" applyAlignment="1">
      <alignment horizontal="center"/>
    </xf>
    <xf numFmtId="3" fontId="43" fillId="34" borderId="11" xfId="0" applyNumberFormat="1" applyFont="1" applyFill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3" fontId="44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3" fontId="44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16" fontId="7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3" fontId="44" fillId="0" borderId="11" xfId="0" applyNumberFormat="1" applyFont="1" applyBorder="1" applyAlignment="1">
      <alignment/>
    </xf>
    <xf numFmtId="0" fontId="44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16" fontId="7" fillId="34" borderId="11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 vertical="center"/>
    </xf>
    <xf numFmtId="3" fontId="45" fillId="34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3" xfId="0" applyFont="1" applyFill="1" applyBorder="1" applyAlignment="1">
      <alignment/>
    </xf>
    <xf numFmtId="2" fontId="4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2" fontId="45" fillId="0" borderId="11" xfId="0" applyNumberFormat="1" applyFont="1" applyBorder="1" applyAlignment="1">
      <alignment/>
    </xf>
    <xf numFmtId="0" fontId="45" fillId="0" borderId="0" xfId="0" applyFont="1" applyAlignment="1">
      <alignment horizontal="center"/>
    </xf>
    <xf numFmtId="3" fontId="45" fillId="0" borderId="11" xfId="0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3" fontId="44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BreakPreview" zoomScale="60" zoomScaleNormal="66" zoomScalePageLayoutView="0" workbookViewId="0" topLeftCell="A1">
      <pane xSplit="4" ySplit="3" topLeftCell="J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38" sqref="T38:U38"/>
    </sheetView>
  </sheetViews>
  <sheetFormatPr defaultColWidth="9.140625" defaultRowHeight="15"/>
  <cols>
    <col min="1" max="1" width="5.00390625" style="63" customWidth="1"/>
    <col min="2" max="2" width="17.00390625" style="63" bestFit="1" customWidth="1"/>
    <col min="3" max="3" width="62.421875" style="63" customWidth="1"/>
    <col min="4" max="4" width="62.7109375" style="63" hidden="1" customWidth="1"/>
    <col min="5" max="5" width="46.57421875" style="63" hidden="1" customWidth="1"/>
    <col min="6" max="8" width="9.28125" style="63" hidden="1" customWidth="1"/>
    <col min="9" max="9" width="16.28125" style="63" hidden="1" customWidth="1"/>
    <col min="10" max="11" width="9.28125" style="63" bestFit="1" customWidth="1"/>
    <col min="12" max="12" width="9.28125" style="127" bestFit="1" customWidth="1"/>
    <col min="13" max="13" width="12.00390625" style="127" customWidth="1"/>
    <col min="14" max="14" width="19.00390625" style="134" customWidth="1"/>
    <col min="15" max="15" width="21.57421875" style="64" customWidth="1"/>
    <col min="16" max="16" width="22.00390625" style="138" customWidth="1"/>
    <col min="17" max="17" width="20.421875" style="65" customWidth="1"/>
    <col min="18" max="18" width="19.57421875" style="138" customWidth="1"/>
    <col min="19" max="19" width="16.421875" style="63" customWidth="1"/>
    <col min="20" max="21" width="11.57421875" style="63" customWidth="1"/>
    <col min="22" max="16384" width="9.140625" style="63" customWidth="1"/>
  </cols>
  <sheetData>
    <row r="1" spans="1:9" ht="18.75">
      <c r="A1" s="141" t="s">
        <v>64</v>
      </c>
      <c r="B1" s="141"/>
      <c r="C1" s="141"/>
      <c r="D1" s="141"/>
      <c r="E1" s="141"/>
      <c r="F1" s="141"/>
      <c r="G1" s="141"/>
      <c r="H1" s="141"/>
      <c r="I1" s="141"/>
    </row>
    <row r="2" spans="1:21" ht="112.5">
      <c r="A2" s="66" t="s">
        <v>0</v>
      </c>
      <c r="B2" s="67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9" t="s">
        <v>9</v>
      </c>
      <c r="K2" s="70" t="s">
        <v>68</v>
      </c>
      <c r="L2" s="128" t="s">
        <v>68</v>
      </c>
      <c r="M2" s="147" t="s">
        <v>72</v>
      </c>
      <c r="N2" s="148" t="s">
        <v>75</v>
      </c>
      <c r="O2" s="69" t="s">
        <v>78</v>
      </c>
      <c r="P2" s="149" t="s">
        <v>76</v>
      </c>
      <c r="Q2" s="69" t="s">
        <v>78</v>
      </c>
      <c r="R2" s="149" t="s">
        <v>77</v>
      </c>
      <c r="S2" s="69" t="s">
        <v>78</v>
      </c>
      <c r="T2" s="77">
        <v>211</v>
      </c>
      <c r="U2" s="77">
        <v>213</v>
      </c>
    </row>
    <row r="3" spans="1:21" ht="18.75">
      <c r="A3" s="66">
        <v>1</v>
      </c>
      <c r="B3" s="71">
        <v>2</v>
      </c>
      <c r="C3" s="68">
        <v>3</v>
      </c>
      <c r="D3" s="66">
        <v>4</v>
      </c>
      <c r="E3" s="71">
        <v>5</v>
      </c>
      <c r="F3" s="68">
        <v>6</v>
      </c>
      <c r="G3" s="66">
        <v>7</v>
      </c>
      <c r="H3" s="71">
        <v>8</v>
      </c>
      <c r="I3" s="68">
        <v>9</v>
      </c>
      <c r="J3" s="66">
        <v>10</v>
      </c>
      <c r="K3" s="71">
        <v>11</v>
      </c>
      <c r="L3" s="129">
        <v>12</v>
      </c>
      <c r="M3" s="135">
        <v>13</v>
      </c>
      <c r="N3" s="135">
        <v>14</v>
      </c>
      <c r="O3" s="70">
        <v>15</v>
      </c>
      <c r="P3" s="135">
        <v>16</v>
      </c>
      <c r="Q3" s="66">
        <v>17</v>
      </c>
      <c r="R3" s="128">
        <v>18</v>
      </c>
      <c r="S3" s="66">
        <v>19</v>
      </c>
      <c r="T3" s="145"/>
      <c r="U3" s="145"/>
    </row>
    <row r="4" spans="1:21" ht="18.75">
      <c r="A4" s="72">
        <v>1</v>
      </c>
      <c r="B4" s="142" t="s">
        <v>10</v>
      </c>
      <c r="C4" s="73" t="s">
        <v>79</v>
      </c>
      <c r="D4" s="73" t="s">
        <v>15</v>
      </c>
      <c r="E4" s="74" t="s">
        <v>38</v>
      </c>
      <c r="F4" s="75">
        <v>3</v>
      </c>
      <c r="G4" s="75">
        <v>75</v>
      </c>
      <c r="H4" s="75">
        <v>3</v>
      </c>
      <c r="I4" s="76">
        <v>41061</v>
      </c>
      <c r="J4" s="77">
        <v>1</v>
      </c>
      <c r="K4" s="77">
        <v>225</v>
      </c>
      <c r="L4" s="130">
        <v>75</v>
      </c>
      <c r="M4" s="130"/>
      <c r="N4" s="139">
        <f aca="true" t="shared" si="0" ref="N4:N29">P4+R4</f>
        <v>274875</v>
      </c>
      <c r="O4" s="79"/>
      <c r="P4" s="139">
        <f aca="true" t="shared" si="1" ref="P4:P29">L4*21*165</f>
        <v>259875</v>
      </c>
      <c r="Q4" s="79"/>
      <c r="R4" s="139">
        <v>15000</v>
      </c>
      <c r="S4" s="114"/>
      <c r="T4" s="79">
        <f>ROUND(R4/1.273,0)</f>
        <v>11783</v>
      </c>
      <c r="U4" s="79">
        <f>R4-T4</f>
        <v>3217</v>
      </c>
    </row>
    <row r="5" spans="1:21" ht="18.75">
      <c r="A5" s="72">
        <v>2</v>
      </c>
      <c r="B5" s="142"/>
      <c r="C5" s="73" t="s">
        <v>80</v>
      </c>
      <c r="D5" s="73" t="s">
        <v>18</v>
      </c>
      <c r="E5" s="74" t="s">
        <v>39</v>
      </c>
      <c r="F5" s="75">
        <v>3</v>
      </c>
      <c r="G5" s="75">
        <v>75</v>
      </c>
      <c r="H5" s="75">
        <v>3</v>
      </c>
      <c r="I5" s="76">
        <v>40695</v>
      </c>
      <c r="J5" s="77">
        <v>1</v>
      </c>
      <c r="K5" s="77">
        <v>225</v>
      </c>
      <c r="L5" s="130">
        <v>75</v>
      </c>
      <c r="M5" s="130"/>
      <c r="N5" s="139">
        <f t="shared" si="0"/>
        <v>274875</v>
      </c>
      <c r="O5" s="79"/>
      <c r="P5" s="139">
        <f t="shared" si="1"/>
        <v>259875</v>
      </c>
      <c r="Q5" s="79"/>
      <c r="R5" s="139">
        <v>15000</v>
      </c>
      <c r="S5" s="114"/>
      <c r="T5" s="79">
        <f aca="true" t="shared" si="2" ref="T5:T29">ROUND(R5/1.273,0)</f>
        <v>11783</v>
      </c>
      <c r="U5" s="79">
        <f aca="true" t="shared" si="3" ref="U5:U29">R5-T5</f>
        <v>3217</v>
      </c>
    </row>
    <row r="6" spans="1:21" ht="18.75">
      <c r="A6" s="72">
        <v>3</v>
      </c>
      <c r="B6" s="142"/>
      <c r="C6" s="73" t="s">
        <v>81</v>
      </c>
      <c r="D6" s="73" t="s">
        <v>19</v>
      </c>
      <c r="E6" s="74" t="s">
        <v>40</v>
      </c>
      <c r="F6" s="75">
        <v>2</v>
      </c>
      <c r="G6" s="75">
        <v>25</v>
      </c>
      <c r="H6" s="75">
        <v>3</v>
      </c>
      <c r="I6" s="76">
        <v>40695</v>
      </c>
      <c r="J6" s="77">
        <v>1</v>
      </c>
      <c r="K6" s="77">
        <v>150</v>
      </c>
      <c r="L6" s="130">
        <v>50</v>
      </c>
      <c r="M6" s="130">
        <v>50</v>
      </c>
      <c r="N6" s="139">
        <f t="shared" si="0"/>
        <v>188250</v>
      </c>
      <c r="O6" s="79">
        <f>N6</f>
        <v>188250</v>
      </c>
      <c r="P6" s="139">
        <f t="shared" si="1"/>
        <v>173250</v>
      </c>
      <c r="Q6" s="79">
        <f>P6</f>
        <v>173250</v>
      </c>
      <c r="R6" s="139">
        <v>15000</v>
      </c>
      <c r="S6" s="79">
        <f>O6-Q6</f>
        <v>15000</v>
      </c>
      <c r="T6" s="79">
        <f t="shared" si="2"/>
        <v>11783</v>
      </c>
      <c r="U6" s="79">
        <f t="shared" si="3"/>
        <v>3217</v>
      </c>
    </row>
    <row r="7" spans="1:21" ht="18.75">
      <c r="A7" s="72">
        <v>4</v>
      </c>
      <c r="B7" s="142"/>
      <c r="C7" s="73" t="s">
        <v>82</v>
      </c>
      <c r="D7" s="74" t="s">
        <v>16</v>
      </c>
      <c r="E7" s="74" t="s">
        <v>41</v>
      </c>
      <c r="F7" s="75">
        <v>2</v>
      </c>
      <c r="G7" s="75">
        <v>25</v>
      </c>
      <c r="H7" s="75">
        <v>3</v>
      </c>
      <c r="I7" s="76">
        <v>41061</v>
      </c>
      <c r="J7" s="77">
        <v>1</v>
      </c>
      <c r="K7" s="77">
        <v>150</v>
      </c>
      <c r="L7" s="130">
        <v>75</v>
      </c>
      <c r="M7" s="130">
        <v>75</v>
      </c>
      <c r="N7" s="139">
        <f t="shared" si="0"/>
        <v>274875</v>
      </c>
      <c r="O7" s="79">
        <f aca="true" t="shared" si="4" ref="O7:O23">N7</f>
        <v>274875</v>
      </c>
      <c r="P7" s="139">
        <f t="shared" si="1"/>
        <v>259875</v>
      </c>
      <c r="Q7" s="79">
        <f aca="true" t="shared" si="5" ref="Q7:Q29">P7</f>
        <v>259875</v>
      </c>
      <c r="R7" s="139">
        <v>15000</v>
      </c>
      <c r="S7" s="79">
        <f aca="true" t="shared" si="6" ref="S7:S29">O7-Q7</f>
        <v>15000</v>
      </c>
      <c r="T7" s="79">
        <f t="shared" si="2"/>
        <v>11783</v>
      </c>
      <c r="U7" s="79">
        <f t="shared" si="3"/>
        <v>3217</v>
      </c>
    </row>
    <row r="8" spans="1:21" ht="18.75">
      <c r="A8" s="72">
        <v>5</v>
      </c>
      <c r="B8" s="142"/>
      <c r="C8" s="73" t="s">
        <v>83</v>
      </c>
      <c r="D8" s="74" t="s">
        <v>17</v>
      </c>
      <c r="E8" s="74" t="s">
        <v>42</v>
      </c>
      <c r="F8" s="75">
        <v>2</v>
      </c>
      <c r="G8" s="75">
        <v>25</v>
      </c>
      <c r="H8" s="75">
        <v>3</v>
      </c>
      <c r="I8" s="76">
        <v>40695</v>
      </c>
      <c r="J8" s="77">
        <v>1</v>
      </c>
      <c r="K8" s="77">
        <v>150</v>
      </c>
      <c r="L8" s="130">
        <v>40</v>
      </c>
      <c r="M8" s="130">
        <v>40</v>
      </c>
      <c r="N8" s="139">
        <f t="shared" si="0"/>
        <v>148600</v>
      </c>
      <c r="O8" s="79">
        <f t="shared" si="4"/>
        <v>148600</v>
      </c>
      <c r="P8" s="139">
        <f t="shared" si="1"/>
        <v>138600</v>
      </c>
      <c r="Q8" s="79">
        <f t="shared" si="5"/>
        <v>138600</v>
      </c>
      <c r="R8" s="139">
        <v>10000</v>
      </c>
      <c r="S8" s="79">
        <f t="shared" si="6"/>
        <v>10000</v>
      </c>
      <c r="T8" s="79">
        <f t="shared" si="2"/>
        <v>7855</v>
      </c>
      <c r="U8" s="79">
        <f t="shared" si="3"/>
        <v>2145</v>
      </c>
    </row>
    <row r="9" spans="1:21" ht="18.75">
      <c r="A9" s="72">
        <v>6</v>
      </c>
      <c r="B9" s="142"/>
      <c r="C9" s="73" t="s">
        <v>84</v>
      </c>
      <c r="D9" s="74" t="s">
        <v>20</v>
      </c>
      <c r="E9" s="74" t="s">
        <v>43</v>
      </c>
      <c r="F9" s="75">
        <v>2</v>
      </c>
      <c r="G9" s="75">
        <v>25</v>
      </c>
      <c r="H9" s="75">
        <v>3</v>
      </c>
      <c r="I9" s="76">
        <v>40695</v>
      </c>
      <c r="J9" s="77">
        <v>1</v>
      </c>
      <c r="K9" s="77">
        <v>150</v>
      </c>
      <c r="L9" s="130">
        <v>40</v>
      </c>
      <c r="M9" s="130">
        <v>40</v>
      </c>
      <c r="N9" s="139">
        <f>P9+R9</f>
        <v>148600</v>
      </c>
      <c r="O9" s="79">
        <f t="shared" si="4"/>
        <v>148600</v>
      </c>
      <c r="P9" s="139">
        <f t="shared" si="1"/>
        <v>138600</v>
      </c>
      <c r="Q9" s="79">
        <f t="shared" si="5"/>
        <v>138600</v>
      </c>
      <c r="R9" s="139">
        <v>10000</v>
      </c>
      <c r="S9" s="79">
        <f t="shared" si="6"/>
        <v>10000</v>
      </c>
      <c r="T9" s="79">
        <f t="shared" si="2"/>
        <v>7855</v>
      </c>
      <c r="U9" s="79">
        <f t="shared" si="3"/>
        <v>2145</v>
      </c>
    </row>
    <row r="10" spans="1:21" ht="37.5">
      <c r="A10" s="72">
        <v>7</v>
      </c>
      <c r="B10" s="142"/>
      <c r="C10" s="73" t="s">
        <v>85</v>
      </c>
      <c r="D10" s="74" t="s">
        <v>21</v>
      </c>
      <c r="E10" s="74" t="s">
        <v>44</v>
      </c>
      <c r="F10" s="75">
        <v>2</v>
      </c>
      <c r="G10" s="75">
        <v>25</v>
      </c>
      <c r="H10" s="75">
        <v>3</v>
      </c>
      <c r="I10" s="76">
        <v>41061</v>
      </c>
      <c r="J10" s="77">
        <v>1</v>
      </c>
      <c r="K10" s="77">
        <v>150</v>
      </c>
      <c r="L10" s="130">
        <v>30</v>
      </c>
      <c r="M10" s="130">
        <v>30</v>
      </c>
      <c r="N10" s="139">
        <f>P10+R10</f>
        <v>113950</v>
      </c>
      <c r="O10" s="79">
        <f t="shared" si="4"/>
        <v>113950</v>
      </c>
      <c r="P10" s="139">
        <f t="shared" si="1"/>
        <v>103950</v>
      </c>
      <c r="Q10" s="79">
        <f t="shared" si="5"/>
        <v>103950</v>
      </c>
      <c r="R10" s="139">
        <v>10000</v>
      </c>
      <c r="S10" s="79">
        <f t="shared" si="6"/>
        <v>10000</v>
      </c>
      <c r="T10" s="79">
        <f t="shared" si="2"/>
        <v>7855</v>
      </c>
      <c r="U10" s="79">
        <f t="shared" si="3"/>
        <v>2145</v>
      </c>
    </row>
    <row r="11" spans="1:21" ht="18.75">
      <c r="A11" s="72">
        <v>8</v>
      </c>
      <c r="B11" s="142"/>
      <c r="C11" s="73" t="s">
        <v>86</v>
      </c>
      <c r="D11" s="74" t="s">
        <v>22</v>
      </c>
      <c r="E11" s="74" t="s">
        <v>45</v>
      </c>
      <c r="F11" s="75">
        <v>2</v>
      </c>
      <c r="G11" s="75">
        <v>25</v>
      </c>
      <c r="H11" s="75">
        <v>3</v>
      </c>
      <c r="I11" s="76">
        <v>40695</v>
      </c>
      <c r="J11" s="77">
        <v>1</v>
      </c>
      <c r="K11" s="77">
        <v>150</v>
      </c>
      <c r="L11" s="130">
        <v>50</v>
      </c>
      <c r="M11" s="130">
        <v>50</v>
      </c>
      <c r="N11" s="139">
        <f t="shared" si="0"/>
        <v>183250</v>
      </c>
      <c r="O11" s="79">
        <f t="shared" si="4"/>
        <v>183250</v>
      </c>
      <c r="P11" s="139">
        <f t="shared" si="1"/>
        <v>173250</v>
      </c>
      <c r="Q11" s="79">
        <f t="shared" si="5"/>
        <v>173250</v>
      </c>
      <c r="R11" s="139">
        <v>10000</v>
      </c>
      <c r="S11" s="79">
        <f t="shared" si="6"/>
        <v>10000</v>
      </c>
      <c r="T11" s="79">
        <f t="shared" si="2"/>
        <v>7855</v>
      </c>
      <c r="U11" s="79">
        <f t="shared" si="3"/>
        <v>2145</v>
      </c>
    </row>
    <row r="12" spans="1:21" ht="18.75">
      <c r="A12" s="72">
        <v>9</v>
      </c>
      <c r="B12" s="142"/>
      <c r="C12" s="73" t="s">
        <v>87</v>
      </c>
      <c r="D12" s="74" t="s">
        <v>23</v>
      </c>
      <c r="E12" s="74" t="s">
        <v>46</v>
      </c>
      <c r="F12" s="75">
        <v>2</v>
      </c>
      <c r="G12" s="75">
        <v>25</v>
      </c>
      <c r="H12" s="75">
        <v>3</v>
      </c>
      <c r="I12" s="76">
        <v>40695</v>
      </c>
      <c r="J12" s="77">
        <v>1</v>
      </c>
      <c r="K12" s="77">
        <v>150</v>
      </c>
      <c r="L12" s="130">
        <v>35</v>
      </c>
      <c r="M12" s="130">
        <v>35</v>
      </c>
      <c r="N12" s="139">
        <f t="shared" si="0"/>
        <v>131275</v>
      </c>
      <c r="O12" s="79">
        <f t="shared" si="4"/>
        <v>131275</v>
      </c>
      <c r="P12" s="139">
        <f t="shared" si="1"/>
        <v>121275</v>
      </c>
      <c r="Q12" s="79">
        <f t="shared" si="5"/>
        <v>121275</v>
      </c>
      <c r="R12" s="139">
        <v>10000</v>
      </c>
      <c r="S12" s="79">
        <f t="shared" si="6"/>
        <v>10000</v>
      </c>
      <c r="T12" s="79">
        <f t="shared" si="2"/>
        <v>7855</v>
      </c>
      <c r="U12" s="79">
        <f t="shared" si="3"/>
        <v>2145</v>
      </c>
    </row>
    <row r="13" spans="1:21" ht="18.75">
      <c r="A13" s="72">
        <v>10</v>
      </c>
      <c r="B13" s="142"/>
      <c r="C13" s="73" t="s">
        <v>88</v>
      </c>
      <c r="D13" s="74" t="s">
        <v>24</v>
      </c>
      <c r="E13" s="74" t="s">
        <v>47</v>
      </c>
      <c r="F13" s="75">
        <v>1</v>
      </c>
      <c r="G13" s="75">
        <v>25</v>
      </c>
      <c r="H13" s="75">
        <v>3</v>
      </c>
      <c r="I13" s="76">
        <v>41061</v>
      </c>
      <c r="J13" s="77">
        <v>1</v>
      </c>
      <c r="K13" s="77">
        <v>75</v>
      </c>
      <c r="L13" s="130">
        <v>20</v>
      </c>
      <c r="M13" s="130">
        <v>20</v>
      </c>
      <c r="N13" s="139">
        <f t="shared" si="0"/>
        <v>79300</v>
      </c>
      <c r="O13" s="79">
        <f t="shared" si="4"/>
        <v>79300</v>
      </c>
      <c r="P13" s="139">
        <f t="shared" si="1"/>
        <v>69300</v>
      </c>
      <c r="Q13" s="79">
        <f t="shared" si="5"/>
        <v>69300</v>
      </c>
      <c r="R13" s="139">
        <v>10000</v>
      </c>
      <c r="S13" s="79">
        <f t="shared" si="6"/>
        <v>10000</v>
      </c>
      <c r="T13" s="79">
        <f t="shared" si="2"/>
        <v>7855</v>
      </c>
      <c r="U13" s="79">
        <f t="shared" si="3"/>
        <v>2145</v>
      </c>
    </row>
    <row r="14" spans="1:21" ht="18.75">
      <c r="A14" s="72">
        <v>11</v>
      </c>
      <c r="B14" s="142"/>
      <c r="C14" s="73" t="s">
        <v>89</v>
      </c>
      <c r="D14" s="74" t="s">
        <v>25</v>
      </c>
      <c r="E14" s="74" t="s">
        <v>48</v>
      </c>
      <c r="F14" s="75">
        <v>2</v>
      </c>
      <c r="G14" s="75">
        <v>25</v>
      </c>
      <c r="H14" s="75">
        <v>3</v>
      </c>
      <c r="I14" s="76">
        <v>40695</v>
      </c>
      <c r="J14" s="77">
        <v>1</v>
      </c>
      <c r="K14" s="77">
        <v>150</v>
      </c>
      <c r="L14" s="130">
        <v>75</v>
      </c>
      <c r="M14" s="130">
        <v>75</v>
      </c>
      <c r="N14" s="139">
        <f t="shared" si="0"/>
        <v>274875</v>
      </c>
      <c r="O14" s="79">
        <f t="shared" si="4"/>
        <v>274875</v>
      </c>
      <c r="P14" s="139">
        <f t="shared" si="1"/>
        <v>259875</v>
      </c>
      <c r="Q14" s="79">
        <f t="shared" si="5"/>
        <v>259875</v>
      </c>
      <c r="R14" s="139">
        <v>15000</v>
      </c>
      <c r="S14" s="79">
        <f t="shared" si="6"/>
        <v>15000</v>
      </c>
      <c r="T14" s="79">
        <f t="shared" si="2"/>
        <v>11783</v>
      </c>
      <c r="U14" s="79">
        <f t="shared" si="3"/>
        <v>3217</v>
      </c>
    </row>
    <row r="15" spans="1:21" ht="18.75">
      <c r="A15" s="72">
        <v>12</v>
      </c>
      <c r="B15" s="142"/>
      <c r="C15" s="73" t="s">
        <v>90</v>
      </c>
      <c r="D15" s="74" t="s">
        <v>26</v>
      </c>
      <c r="E15" s="74" t="s">
        <v>49</v>
      </c>
      <c r="F15" s="75">
        <v>1</v>
      </c>
      <c r="G15" s="75">
        <v>25</v>
      </c>
      <c r="H15" s="75">
        <v>3</v>
      </c>
      <c r="I15" s="76">
        <v>40695</v>
      </c>
      <c r="J15" s="77">
        <v>1</v>
      </c>
      <c r="K15" s="77">
        <v>75</v>
      </c>
      <c r="L15" s="130">
        <v>75</v>
      </c>
      <c r="M15" s="130">
        <v>75</v>
      </c>
      <c r="N15" s="139">
        <f t="shared" si="0"/>
        <v>274875</v>
      </c>
      <c r="O15" s="79">
        <f t="shared" si="4"/>
        <v>274875</v>
      </c>
      <c r="P15" s="139">
        <f t="shared" si="1"/>
        <v>259875</v>
      </c>
      <c r="Q15" s="79">
        <f t="shared" si="5"/>
        <v>259875</v>
      </c>
      <c r="R15" s="139">
        <v>15000</v>
      </c>
      <c r="S15" s="79">
        <f t="shared" si="6"/>
        <v>15000</v>
      </c>
      <c r="T15" s="79">
        <f t="shared" si="2"/>
        <v>11783</v>
      </c>
      <c r="U15" s="79">
        <f t="shared" si="3"/>
        <v>3217</v>
      </c>
    </row>
    <row r="16" spans="1:21" ht="18.75">
      <c r="A16" s="72">
        <v>13</v>
      </c>
      <c r="B16" s="142"/>
      <c r="C16" s="73" t="s">
        <v>91</v>
      </c>
      <c r="D16" s="74" t="s">
        <v>27</v>
      </c>
      <c r="E16" s="74" t="s">
        <v>50</v>
      </c>
      <c r="F16" s="75">
        <v>1</v>
      </c>
      <c r="G16" s="75">
        <v>25</v>
      </c>
      <c r="H16" s="75">
        <v>2</v>
      </c>
      <c r="I16" s="76">
        <v>41061</v>
      </c>
      <c r="J16" s="77">
        <v>1</v>
      </c>
      <c r="K16" s="77">
        <v>50</v>
      </c>
      <c r="L16" s="130">
        <v>50</v>
      </c>
      <c r="M16" s="130">
        <v>50</v>
      </c>
      <c r="N16" s="139">
        <f t="shared" si="0"/>
        <v>183250</v>
      </c>
      <c r="O16" s="79">
        <f t="shared" si="4"/>
        <v>183250</v>
      </c>
      <c r="P16" s="139">
        <f t="shared" si="1"/>
        <v>173250</v>
      </c>
      <c r="Q16" s="79">
        <f t="shared" si="5"/>
        <v>173250</v>
      </c>
      <c r="R16" s="139">
        <v>10000</v>
      </c>
      <c r="S16" s="79">
        <f t="shared" si="6"/>
        <v>10000</v>
      </c>
      <c r="T16" s="79">
        <f t="shared" si="2"/>
        <v>7855</v>
      </c>
      <c r="U16" s="79">
        <f t="shared" si="3"/>
        <v>2145</v>
      </c>
    </row>
    <row r="17" spans="1:21" ht="37.5">
      <c r="A17" s="72">
        <v>14</v>
      </c>
      <c r="B17" s="142"/>
      <c r="C17" s="73" t="s">
        <v>92</v>
      </c>
      <c r="D17" s="74" t="s">
        <v>28</v>
      </c>
      <c r="E17" s="74" t="s">
        <v>51</v>
      </c>
      <c r="F17" s="75">
        <v>1</v>
      </c>
      <c r="G17" s="75">
        <v>25</v>
      </c>
      <c r="H17" s="75">
        <v>2</v>
      </c>
      <c r="I17" s="76">
        <v>40695</v>
      </c>
      <c r="J17" s="77">
        <v>1</v>
      </c>
      <c r="K17" s="77">
        <v>50</v>
      </c>
      <c r="L17" s="130">
        <v>30</v>
      </c>
      <c r="M17" s="130">
        <v>30</v>
      </c>
      <c r="N17" s="139">
        <f t="shared" si="0"/>
        <v>113950</v>
      </c>
      <c r="O17" s="79">
        <f t="shared" si="4"/>
        <v>113950</v>
      </c>
      <c r="P17" s="139">
        <f t="shared" si="1"/>
        <v>103950</v>
      </c>
      <c r="Q17" s="79">
        <f t="shared" si="5"/>
        <v>103950</v>
      </c>
      <c r="R17" s="139">
        <v>10000</v>
      </c>
      <c r="S17" s="79">
        <f t="shared" si="6"/>
        <v>10000</v>
      </c>
      <c r="T17" s="79">
        <f t="shared" si="2"/>
        <v>7855</v>
      </c>
      <c r="U17" s="79">
        <f t="shared" si="3"/>
        <v>2145</v>
      </c>
    </row>
    <row r="18" spans="1:21" ht="18.75">
      <c r="A18" s="72">
        <v>15</v>
      </c>
      <c r="B18" s="142"/>
      <c r="C18" s="80" t="s">
        <v>93</v>
      </c>
      <c r="D18" s="74" t="s">
        <v>29</v>
      </c>
      <c r="E18" s="74" t="s">
        <v>52</v>
      </c>
      <c r="F18" s="75">
        <v>1</v>
      </c>
      <c r="G18" s="75">
        <v>25</v>
      </c>
      <c r="H18" s="75">
        <v>3</v>
      </c>
      <c r="I18" s="76">
        <v>40695</v>
      </c>
      <c r="J18" s="77">
        <v>1</v>
      </c>
      <c r="K18" s="77">
        <v>75</v>
      </c>
      <c r="L18" s="130">
        <v>50</v>
      </c>
      <c r="M18" s="130">
        <v>50</v>
      </c>
      <c r="N18" s="139">
        <f t="shared" si="0"/>
        <v>183250</v>
      </c>
      <c r="O18" s="79">
        <f t="shared" si="4"/>
        <v>183250</v>
      </c>
      <c r="P18" s="139">
        <f t="shared" si="1"/>
        <v>173250</v>
      </c>
      <c r="Q18" s="79">
        <f t="shared" si="5"/>
        <v>173250</v>
      </c>
      <c r="R18" s="139">
        <v>10000</v>
      </c>
      <c r="S18" s="79">
        <f t="shared" si="6"/>
        <v>10000</v>
      </c>
      <c r="T18" s="79">
        <f t="shared" si="2"/>
        <v>7855</v>
      </c>
      <c r="U18" s="79">
        <f t="shared" si="3"/>
        <v>2145</v>
      </c>
    </row>
    <row r="19" spans="1:21" ht="37.5">
      <c r="A19" s="72">
        <v>16</v>
      </c>
      <c r="B19" s="142"/>
      <c r="C19" s="73" t="s">
        <v>94</v>
      </c>
      <c r="D19" s="74" t="s">
        <v>30</v>
      </c>
      <c r="E19" s="74" t="s">
        <v>53</v>
      </c>
      <c r="F19" s="75">
        <v>1</v>
      </c>
      <c r="G19" s="75">
        <v>25</v>
      </c>
      <c r="H19" s="75">
        <v>2</v>
      </c>
      <c r="I19" s="76">
        <v>41061</v>
      </c>
      <c r="J19" s="77">
        <v>1</v>
      </c>
      <c r="K19" s="77">
        <v>50</v>
      </c>
      <c r="L19" s="130">
        <v>20</v>
      </c>
      <c r="M19" s="130">
        <v>20</v>
      </c>
      <c r="N19" s="139">
        <f t="shared" si="0"/>
        <v>79300</v>
      </c>
      <c r="O19" s="79">
        <f t="shared" si="4"/>
        <v>79300</v>
      </c>
      <c r="P19" s="139">
        <f t="shared" si="1"/>
        <v>69300</v>
      </c>
      <c r="Q19" s="79">
        <f t="shared" si="5"/>
        <v>69300</v>
      </c>
      <c r="R19" s="139">
        <v>10000</v>
      </c>
      <c r="S19" s="79">
        <f t="shared" si="6"/>
        <v>10000</v>
      </c>
      <c r="T19" s="79">
        <f t="shared" si="2"/>
        <v>7855</v>
      </c>
      <c r="U19" s="79">
        <f t="shared" si="3"/>
        <v>2145</v>
      </c>
    </row>
    <row r="20" spans="1:21" ht="18.75">
      <c r="A20" s="72">
        <v>17</v>
      </c>
      <c r="B20" s="142"/>
      <c r="C20" s="73" t="s">
        <v>95</v>
      </c>
      <c r="D20" s="74" t="s">
        <v>31</v>
      </c>
      <c r="E20" s="74" t="s">
        <v>54</v>
      </c>
      <c r="F20" s="75">
        <v>1</v>
      </c>
      <c r="G20" s="75">
        <v>25</v>
      </c>
      <c r="H20" s="75">
        <v>2</v>
      </c>
      <c r="I20" s="76">
        <v>40695</v>
      </c>
      <c r="J20" s="77">
        <v>1</v>
      </c>
      <c r="K20" s="77">
        <v>50</v>
      </c>
      <c r="L20" s="130">
        <v>15</v>
      </c>
      <c r="M20" s="130">
        <v>15</v>
      </c>
      <c r="N20" s="139">
        <f t="shared" si="0"/>
        <v>59975</v>
      </c>
      <c r="O20" s="79">
        <f t="shared" si="4"/>
        <v>59975</v>
      </c>
      <c r="P20" s="139">
        <f t="shared" si="1"/>
        <v>51975</v>
      </c>
      <c r="Q20" s="79">
        <f t="shared" si="5"/>
        <v>51975</v>
      </c>
      <c r="R20" s="139">
        <v>8000</v>
      </c>
      <c r="S20" s="79">
        <f t="shared" si="6"/>
        <v>8000</v>
      </c>
      <c r="T20" s="79">
        <f t="shared" si="2"/>
        <v>6284</v>
      </c>
      <c r="U20" s="79">
        <f t="shared" si="3"/>
        <v>1716</v>
      </c>
    </row>
    <row r="21" spans="1:21" ht="18.75">
      <c r="A21" s="72">
        <v>18</v>
      </c>
      <c r="B21" s="142"/>
      <c r="C21" s="80" t="s">
        <v>96</v>
      </c>
      <c r="D21" s="74" t="s">
        <v>32</v>
      </c>
      <c r="E21" s="74" t="s">
        <v>55</v>
      </c>
      <c r="F21" s="75">
        <v>2</v>
      </c>
      <c r="G21" s="75">
        <v>25</v>
      </c>
      <c r="H21" s="75">
        <v>2</v>
      </c>
      <c r="I21" s="76">
        <v>40695</v>
      </c>
      <c r="J21" s="77">
        <v>1</v>
      </c>
      <c r="K21" s="77">
        <v>50</v>
      </c>
      <c r="L21" s="130">
        <v>30</v>
      </c>
      <c r="M21" s="130">
        <v>30</v>
      </c>
      <c r="N21" s="139">
        <f t="shared" si="0"/>
        <v>113950</v>
      </c>
      <c r="O21" s="79">
        <f t="shared" si="4"/>
        <v>113950</v>
      </c>
      <c r="P21" s="139">
        <f t="shared" si="1"/>
        <v>103950</v>
      </c>
      <c r="Q21" s="79">
        <f t="shared" si="5"/>
        <v>103950</v>
      </c>
      <c r="R21" s="139">
        <v>10000</v>
      </c>
      <c r="S21" s="79">
        <f t="shared" si="6"/>
        <v>10000</v>
      </c>
      <c r="T21" s="79">
        <f t="shared" si="2"/>
        <v>7855</v>
      </c>
      <c r="U21" s="79">
        <f t="shared" si="3"/>
        <v>2145</v>
      </c>
    </row>
    <row r="22" spans="1:21" ht="18.75">
      <c r="A22" s="72">
        <v>19</v>
      </c>
      <c r="B22" s="142"/>
      <c r="C22" s="73" t="s">
        <v>97</v>
      </c>
      <c r="D22" s="74" t="s">
        <v>33</v>
      </c>
      <c r="E22" s="74" t="s">
        <v>56</v>
      </c>
      <c r="F22" s="75">
        <v>1</v>
      </c>
      <c r="G22" s="75">
        <v>25</v>
      </c>
      <c r="H22" s="75">
        <v>2</v>
      </c>
      <c r="I22" s="76">
        <v>41061</v>
      </c>
      <c r="J22" s="77">
        <v>1</v>
      </c>
      <c r="K22" s="77">
        <v>50</v>
      </c>
      <c r="L22" s="130">
        <v>25</v>
      </c>
      <c r="M22" s="130">
        <v>25</v>
      </c>
      <c r="N22" s="139">
        <f t="shared" si="0"/>
        <v>96625</v>
      </c>
      <c r="O22" s="79">
        <f t="shared" si="4"/>
        <v>96625</v>
      </c>
      <c r="P22" s="139">
        <f t="shared" si="1"/>
        <v>86625</v>
      </c>
      <c r="Q22" s="79">
        <f t="shared" si="5"/>
        <v>86625</v>
      </c>
      <c r="R22" s="139">
        <v>10000</v>
      </c>
      <c r="S22" s="79">
        <f t="shared" si="6"/>
        <v>10000</v>
      </c>
      <c r="T22" s="79">
        <f t="shared" si="2"/>
        <v>7855</v>
      </c>
      <c r="U22" s="79">
        <f t="shared" si="3"/>
        <v>2145</v>
      </c>
    </row>
    <row r="23" spans="1:21" ht="18.75">
      <c r="A23" s="72">
        <v>20</v>
      </c>
      <c r="B23" s="142"/>
      <c r="C23" s="73" t="s">
        <v>98</v>
      </c>
      <c r="D23" s="74" t="s">
        <v>34</v>
      </c>
      <c r="E23" s="74" t="s">
        <v>57</v>
      </c>
      <c r="F23" s="75">
        <v>1</v>
      </c>
      <c r="G23" s="75">
        <v>25</v>
      </c>
      <c r="H23" s="75">
        <v>2</v>
      </c>
      <c r="I23" s="76">
        <v>40695</v>
      </c>
      <c r="J23" s="77">
        <v>1</v>
      </c>
      <c r="K23" s="77">
        <v>50</v>
      </c>
      <c r="L23" s="130">
        <v>21</v>
      </c>
      <c r="M23" s="130">
        <v>21</v>
      </c>
      <c r="N23" s="139">
        <f t="shared" si="0"/>
        <v>82765</v>
      </c>
      <c r="O23" s="79">
        <f t="shared" si="4"/>
        <v>82765</v>
      </c>
      <c r="P23" s="139">
        <f t="shared" si="1"/>
        <v>72765</v>
      </c>
      <c r="Q23" s="79">
        <f t="shared" si="5"/>
        <v>72765</v>
      </c>
      <c r="R23" s="139">
        <v>10000</v>
      </c>
      <c r="S23" s="79">
        <f t="shared" si="6"/>
        <v>10000</v>
      </c>
      <c r="T23" s="79">
        <f t="shared" si="2"/>
        <v>7855</v>
      </c>
      <c r="U23" s="79">
        <f t="shared" si="3"/>
        <v>2145</v>
      </c>
    </row>
    <row r="24" spans="1:21" ht="18.75">
      <c r="A24" s="72">
        <v>21</v>
      </c>
      <c r="B24" s="142"/>
      <c r="C24" s="73" t="s">
        <v>99</v>
      </c>
      <c r="D24" s="74" t="s">
        <v>35</v>
      </c>
      <c r="E24" s="74" t="s">
        <v>58</v>
      </c>
      <c r="F24" s="75">
        <v>1</v>
      </c>
      <c r="G24" s="75">
        <v>25</v>
      </c>
      <c r="H24" s="75">
        <v>2</v>
      </c>
      <c r="I24" s="76">
        <v>40695</v>
      </c>
      <c r="J24" s="77">
        <v>1</v>
      </c>
      <c r="K24" s="77">
        <v>50</v>
      </c>
      <c r="L24" s="130">
        <v>15</v>
      </c>
      <c r="M24" s="130">
        <v>15</v>
      </c>
      <c r="N24" s="139">
        <f t="shared" si="0"/>
        <v>59975</v>
      </c>
      <c r="O24" s="79">
        <f>N24</f>
        <v>59975</v>
      </c>
      <c r="P24" s="139">
        <f t="shared" si="1"/>
        <v>51975</v>
      </c>
      <c r="Q24" s="79">
        <f t="shared" si="5"/>
        <v>51975</v>
      </c>
      <c r="R24" s="139">
        <v>8000</v>
      </c>
      <c r="S24" s="79">
        <f t="shared" si="6"/>
        <v>8000</v>
      </c>
      <c r="T24" s="79">
        <f t="shared" si="2"/>
        <v>6284</v>
      </c>
      <c r="U24" s="79">
        <f t="shared" si="3"/>
        <v>1716</v>
      </c>
    </row>
    <row r="25" spans="1:21" ht="18.75">
      <c r="A25" s="72">
        <v>22</v>
      </c>
      <c r="B25" s="142"/>
      <c r="C25" s="73" t="s">
        <v>100</v>
      </c>
      <c r="D25" s="74" t="s">
        <v>36</v>
      </c>
      <c r="E25" s="74" t="s">
        <v>59</v>
      </c>
      <c r="F25" s="75">
        <v>1</v>
      </c>
      <c r="G25" s="75">
        <v>25</v>
      </c>
      <c r="H25" s="75">
        <v>2</v>
      </c>
      <c r="I25" s="76">
        <v>41061</v>
      </c>
      <c r="J25" s="77">
        <v>1</v>
      </c>
      <c r="K25" s="77">
        <v>50</v>
      </c>
      <c r="L25" s="130">
        <v>30</v>
      </c>
      <c r="M25" s="130">
        <v>30</v>
      </c>
      <c r="N25" s="139">
        <f t="shared" si="0"/>
        <v>113950</v>
      </c>
      <c r="O25" s="79">
        <f>N25</f>
        <v>113950</v>
      </c>
      <c r="P25" s="139">
        <f>L25*21*165</f>
        <v>103950</v>
      </c>
      <c r="Q25" s="79">
        <f>P25</f>
        <v>103950</v>
      </c>
      <c r="R25" s="139">
        <v>10000</v>
      </c>
      <c r="S25" s="79">
        <f t="shared" si="6"/>
        <v>10000</v>
      </c>
      <c r="T25" s="79">
        <f t="shared" si="2"/>
        <v>7855</v>
      </c>
      <c r="U25" s="79">
        <f t="shared" si="3"/>
        <v>2145</v>
      </c>
    </row>
    <row r="26" spans="1:21" ht="37.5">
      <c r="A26" s="72">
        <v>23</v>
      </c>
      <c r="B26" s="142"/>
      <c r="C26" s="81" t="s">
        <v>101</v>
      </c>
      <c r="D26" s="82" t="s">
        <v>37</v>
      </c>
      <c r="E26" s="82" t="s">
        <v>60</v>
      </c>
      <c r="F26" s="83">
        <v>2</v>
      </c>
      <c r="G26" s="83">
        <v>25</v>
      </c>
      <c r="H26" s="83">
        <v>3</v>
      </c>
      <c r="I26" s="76">
        <v>40695</v>
      </c>
      <c r="J26" s="84">
        <v>1</v>
      </c>
      <c r="K26" s="77">
        <v>150</v>
      </c>
      <c r="L26" s="130">
        <v>38</v>
      </c>
      <c r="M26" s="130"/>
      <c r="N26" s="139">
        <f t="shared" si="0"/>
        <v>131670</v>
      </c>
      <c r="O26" s="79"/>
      <c r="P26" s="139">
        <f t="shared" si="1"/>
        <v>131670</v>
      </c>
      <c r="Q26" s="79"/>
      <c r="R26" s="139"/>
      <c r="S26" s="79">
        <f t="shared" si="6"/>
        <v>0</v>
      </c>
      <c r="T26" s="79">
        <f t="shared" si="2"/>
        <v>0</v>
      </c>
      <c r="U26" s="79">
        <f t="shared" si="3"/>
        <v>0</v>
      </c>
    </row>
    <row r="27" spans="1:21" ht="18.75">
      <c r="A27" s="85">
        <v>24</v>
      </c>
      <c r="B27" s="142"/>
      <c r="C27" s="73" t="s">
        <v>102</v>
      </c>
      <c r="D27" s="86" t="s">
        <v>61</v>
      </c>
      <c r="E27" s="87" t="s">
        <v>63</v>
      </c>
      <c r="F27" s="75">
        <v>1</v>
      </c>
      <c r="G27" s="75">
        <v>25</v>
      </c>
      <c r="H27" s="75">
        <v>2</v>
      </c>
      <c r="I27" s="76">
        <v>40695</v>
      </c>
      <c r="J27" s="77">
        <v>1</v>
      </c>
      <c r="K27" s="77">
        <v>50</v>
      </c>
      <c r="L27" s="130">
        <v>40</v>
      </c>
      <c r="M27" s="130">
        <v>40</v>
      </c>
      <c r="N27" s="139">
        <f t="shared" si="0"/>
        <v>148600</v>
      </c>
      <c r="O27" s="79">
        <f>N27</f>
        <v>148600</v>
      </c>
      <c r="P27" s="139">
        <f t="shared" si="1"/>
        <v>138600</v>
      </c>
      <c r="Q27" s="79">
        <f t="shared" si="5"/>
        <v>138600</v>
      </c>
      <c r="R27" s="139">
        <v>10000</v>
      </c>
      <c r="S27" s="79">
        <f t="shared" si="6"/>
        <v>10000</v>
      </c>
      <c r="T27" s="79">
        <f t="shared" si="2"/>
        <v>7855</v>
      </c>
      <c r="U27" s="79">
        <f t="shared" si="3"/>
        <v>2145</v>
      </c>
    </row>
    <row r="28" spans="1:21" ht="37.5">
      <c r="A28" s="85">
        <v>25</v>
      </c>
      <c r="B28" s="142"/>
      <c r="C28" s="74" t="s">
        <v>103</v>
      </c>
      <c r="D28" s="74" t="s">
        <v>65</v>
      </c>
      <c r="E28" s="74" t="s">
        <v>66</v>
      </c>
      <c r="F28" s="75">
        <v>1</v>
      </c>
      <c r="G28" s="88">
        <v>50</v>
      </c>
      <c r="H28" s="88">
        <v>2</v>
      </c>
      <c r="I28" s="76" t="s">
        <v>67</v>
      </c>
      <c r="J28" s="77">
        <v>1</v>
      </c>
      <c r="K28" s="77">
        <v>100</v>
      </c>
      <c r="L28" s="130">
        <v>100</v>
      </c>
      <c r="M28" s="130">
        <v>32</v>
      </c>
      <c r="N28" s="139">
        <f>P28+R28</f>
        <v>385564</v>
      </c>
      <c r="O28" s="79">
        <f>87009+17325</f>
        <v>104334</v>
      </c>
      <c r="P28" s="139">
        <f t="shared" si="1"/>
        <v>346500</v>
      </c>
      <c r="Q28" s="79">
        <v>87009</v>
      </c>
      <c r="R28" s="139">
        <v>39064</v>
      </c>
      <c r="S28" s="79">
        <f t="shared" si="6"/>
        <v>17325</v>
      </c>
      <c r="T28" s="79">
        <f t="shared" si="2"/>
        <v>30687</v>
      </c>
      <c r="U28" s="79">
        <f t="shared" si="3"/>
        <v>8377</v>
      </c>
    </row>
    <row r="29" spans="1:21" ht="37.5">
      <c r="A29" s="85">
        <v>26</v>
      </c>
      <c r="B29" s="142"/>
      <c r="C29" s="89" t="s">
        <v>104</v>
      </c>
      <c r="D29" s="90" t="s">
        <v>61</v>
      </c>
      <c r="E29" s="91" t="s">
        <v>62</v>
      </c>
      <c r="F29" s="92">
        <v>1</v>
      </c>
      <c r="G29" s="92">
        <v>25</v>
      </c>
      <c r="H29" s="92">
        <v>2</v>
      </c>
      <c r="I29" s="93">
        <v>40695</v>
      </c>
      <c r="J29" s="94">
        <v>1</v>
      </c>
      <c r="K29" s="95">
        <v>50</v>
      </c>
      <c r="L29" s="130">
        <v>25</v>
      </c>
      <c r="M29" s="130">
        <v>25</v>
      </c>
      <c r="N29" s="139">
        <f t="shared" si="0"/>
        <v>96625</v>
      </c>
      <c r="O29" s="79">
        <f>N29</f>
        <v>96625</v>
      </c>
      <c r="P29" s="139">
        <f t="shared" si="1"/>
        <v>86625</v>
      </c>
      <c r="Q29" s="79">
        <f t="shared" si="5"/>
        <v>86625</v>
      </c>
      <c r="R29" s="139">
        <v>10000</v>
      </c>
      <c r="S29" s="79">
        <f t="shared" si="6"/>
        <v>10000</v>
      </c>
      <c r="T29" s="79">
        <f t="shared" si="2"/>
        <v>7855</v>
      </c>
      <c r="U29" s="79">
        <f t="shared" si="3"/>
        <v>2145</v>
      </c>
    </row>
    <row r="30" spans="1:21" ht="75">
      <c r="A30" s="96"/>
      <c r="B30" s="97" t="s">
        <v>70</v>
      </c>
      <c r="C30" s="98"/>
      <c r="D30" s="99"/>
      <c r="E30" s="100"/>
      <c r="F30" s="101">
        <f>SUM(F4:F29)</f>
        <v>40</v>
      </c>
      <c r="G30" s="101">
        <f>SUM(G4:G29)</f>
        <v>775</v>
      </c>
      <c r="H30" s="101"/>
      <c r="I30" s="102"/>
      <c r="J30" s="103">
        <f aca="true" t="shared" si="7" ref="J30:U30">SUM(J4:J29)</f>
        <v>26</v>
      </c>
      <c r="K30" s="104">
        <f t="shared" si="7"/>
        <v>2675</v>
      </c>
      <c r="L30" s="125">
        <f t="shared" si="7"/>
        <v>1129</v>
      </c>
      <c r="M30" s="125">
        <f t="shared" si="7"/>
        <v>873</v>
      </c>
      <c r="N30" s="126">
        <f t="shared" si="7"/>
        <v>4217049</v>
      </c>
      <c r="O30" s="105">
        <f t="shared" si="7"/>
        <v>3254399</v>
      </c>
      <c r="P30" s="126">
        <f t="shared" si="7"/>
        <v>3911985</v>
      </c>
      <c r="Q30" s="105">
        <f t="shared" si="7"/>
        <v>3001074</v>
      </c>
      <c r="R30" s="126">
        <f t="shared" si="7"/>
        <v>305064</v>
      </c>
      <c r="S30" s="105">
        <f t="shared" si="7"/>
        <v>253325</v>
      </c>
      <c r="T30" s="105">
        <f t="shared" si="7"/>
        <v>239633</v>
      </c>
      <c r="U30" s="105">
        <f t="shared" si="7"/>
        <v>65431</v>
      </c>
    </row>
    <row r="31" spans="1:21" ht="18.75" hidden="1">
      <c r="A31" s="85"/>
      <c r="B31" s="106"/>
      <c r="C31" s="107"/>
      <c r="D31" s="108"/>
      <c r="E31" s="109"/>
      <c r="F31" s="110"/>
      <c r="G31" s="110"/>
      <c r="H31" s="110"/>
      <c r="I31" s="111"/>
      <c r="J31" s="112"/>
      <c r="K31" s="113"/>
      <c r="L31" s="131"/>
      <c r="M31" s="131"/>
      <c r="N31" s="139"/>
      <c r="O31" s="79"/>
      <c r="P31" s="139"/>
      <c r="Q31" s="79"/>
      <c r="R31" s="139"/>
      <c r="S31" s="114"/>
      <c r="T31" s="146"/>
      <c r="U31" s="146"/>
    </row>
    <row r="32" spans="1:21" ht="93.75">
      <c r="A32" s="96">
        <v>2</v>
      </c>
      <c r="B32" s="97" t="s">
        <v>11</v>
      </c>
      <c r="C32" s="115" t="s">
        <v>105</v>
      </c>
      <c r="D32" s="115" t="s">
        <v>74</v>
      </c>
      <c r="E32" s="116">
        <v>0</v>
      </c>
      <c r="F32" s="104">
        <v>0</v>
      </c>
      <c r="G32" s="104">
        <v>0</v>
      </c>
      <c r="H32" s="104">
        <v>0</v>
      </c>
      <c r="I32" s="104"/>
      <c r="J32" s="104">
        <v>0</v>
      </c>
      <c r="K32" s="104">
        <v>5</v>
      </c>
      <c r="L32" s="125">
        <v>5</v>
      </c>
      <c r="M32" s="125">
        <v>5</v>
      </c>
      <c r="N32" s="126">
        <f>L32*552*21</f>
        <v>57960</v>
      </c>
      <c r="O32" s="105">
        <f>N32</f>
        <v>57960</v>
      </c>
      <c r="P32" s="126">
        <f>N32</f>
        <v>57960</v>
      </c>
      <c r="Q32" s="105">
        <f>O32</f>
        <v>57960</v>
      </c>
      <c r="R32" s="126"/>
      <c r="S32" s="105">
        <f>O32-Q32</f>
        <v>0</v>
      </c>
      <c r="T32" s="79">
        <f>ROUND(R32/1.273,0)</f>
        <v>0</v>
      </c>
      <c r="U32" s="79">
        <f>R32-T32</f>
        <v>0</v>
      </c>
    </row>
    <row r="33" spans="1:21" ht="18.75" hidden="1">
      <c r="A33" s="72">
        <v>3</v>
      </c>
      <c r="B33" s="66" t="s">
        <v>12</v>
      </c>
      <c r="C33" s="117"/>
      <c r="D33" s="117">
        <v>0</v>
      </c>
      <c r="E33" s="74">
        <v>0</v>
      </c>
      <c r="F33" s="88">
        <v>0</v>
      </c>
      <c r="G33" s="88">
        <v>0</v>
      </c>
      <c r="H33" s="88">
        <v>0</v>
      </c>
      <c r="I33" s="76"/>
      <c r="J33" s="77">
        <v>0</v>
      </c>
      <c r="K33" s="77">
        <v>0</v>
      </c>
      <c r="L33" s="130">
        <v>0</v>
      </c>
      <c r="M33" s="130"/>
      <c r="N33" s="139"/>
      <c r="O33" s="79"/>
      <c r="P33" s="139"/>
      <c r="Q33" s="79"/>
      <c r="R33" s="139"/>
      <c r="S33" s="114"/>
      <c r="T33" s="146"/>
      <c r="U33" s="146"/>
    </row>
    <row r="34" spans="1:21" ht="37.5">
      <c r="A34" s="72">
        <v>4</v>
      </c>
      <c r="B34" s="66" t="s">
        <v>13</v>
      </c>
      <c r="C34" s="117" t="s">
        <v>101</v>
      </c>
      <c r="D34" s="117" t="s">
        <v>37</v>
      </c>
      <c r="E34" s="74" t="s">
        <v>60</v>
      </c>
      <c r="F34" s="88">
        <v>1</v>
      </c>
      <c r="G34" s="88">
        <v>25</v>
      </c>
      <c r="H34" s="88">
        <v>2</v>
      </c>
      <c r="I34" s="76" t="s">
        <v>67</v>
      </c>
      <c r="J34" s="77">
        <v>1</v>
      </c>
      <c r="K34" s="77">
        <v>50</v>
      </c>
      <c r="L34" s="130">
        <v>50</v>
      </c>
      <c r="M34" s="130"/>
      <c r="N34" s="139">
        <f>P34+R34</f>
        <v>173250</v>
      </c>
      <c r="O34" s="79"/>
      <c r="P34" s="139">
        <f>L34*21*165</f>
        <v>173250</v>
      </c>
      <c r="Q34" s="79"/>
      <c r="R34" s="139"/>
      <c r="S34" s="79">
        <f>O34-Q34</f>
        <v>0</v>
      </c>
      <c r="T34" s="79">
        <f>ROUND(R34/1.273,0)</f>
        <v>0</v>
      </c>
      <c r="U34" s="79">
        <f>R34-T34</f>
        <v>0</v>
      </c>
    </row>
    <row r="35" spans="1:21" ht="37.5">
      <c r="A35" s="72"/>
      <c r="B35" s="66"/>
      <c r="C35" s="74" t="s">
        <v>103</v>
      </c>
      <c r="D35" s="74" t="s">
        <v>65</v>
      </c>
      <c r="E35" s="74" t="s">
        <v>66</v>
      </c>
      <c r="F35" s="75">
        <v>1</v>
      </c>
      <c r="G35" s="88">
        <v>70</v>
      </c>
      <c r="H35" s="88">
        <v>2</v>
      </c>
      <c r="I35" s="76" t="s">
        <v>67</v>
      </c>
      <c r="J35" s="77">
        <v>1</v>
      </c>
      <c r="K35" s="77">
        <v>140</v>
      </c>
      <c r="L35" s="130">
        <v>140</v>
      </c>
      <c r="M35" s="130">
        <v>140</v>
      </c>
      <c r="N35" s="139">
        <f>P35+R35</f>
        <v>689241</v>
      </c>
      <c r="O35" s="79">
        <f>N35</f>
        <v>689241</v>
      </c>
      <c r="P35" s="139">
        <f>L35*21*165</f>
        <v>485100</v>
      </c>
      <c r="Q35" s="79">
        <f>P35</f>
        <v>485100</v>
      </c>
      <c r="R35" s="139">
        <f>210000-5859</f>
        <v>204141</v>
      </c>
      <c r="S35" s="79">
        <f>O35-Q35</f>
        <v>204141</v>
      </c>
      <c r="T35" s="79">
        <f>ROUND(R35/1.273,0)</f>
        <v>160362</v>
      </c>
      <c r="U35" s="79">
        <f>R35-T35</f>
        <v>43779</v>
      </c>
    </row>
    <row r="36" spans="1:21" ht="112.5" hidden="1">
      <c r="A36" s="72">
        <v>6</v>
      </c>
      <c r="B36" s="66" t="s">
        <v>14</v>
      </c>
      <c r="C36" s="117"/>
      <c r="D36" s="117"/>
      <c r="E36" s="74"/>
      <c r="F36" s="88"/>
      <c r="G36" s="77"/>
      <c r="H36" s="88"/>
      <c r="I36" s="76"/>
      <c r="J36" s="77"/>
      <c r="K36" s="77"/>
      <c r="L36" s="130"/>
      <c r="M36" s="136"/>
      <c r="N36" s="139"/>
      <c r="O36" s="79"/>
      <c r="P36" s="139"/>
      <c r="Q36" s="79"/>
      <c r="R36" s="139"/>
      <c r="S36" s="114"/>
      <c r="T36" s="146"/>
      <c r="U36" s="146"/>
    </row>
    <row r="37" spans="1:21" ht="56.25">
      <c r="A37" s="96">
        <v>7</v>
      </c>
      <c r="B37" s="97" t="s">
        <v>69</v>
      </c>
      <c r="C37" s="118"/>
      <c r="D37" s="118"/>
      <c r="E37" s="118"/>
      <c r="F37" s="119">
        <v>2</v>
      </c>
      <c r="G37" s="120">
        <v>95</v>
      </c>
      <c r="H37" s="119"/>
      <c r="I37" s="121"/>
      <c r="J37" s="104">
        <v>2</v>
      </c>
      <c r="K37" s="104">
        <v>190</v>
      </c>
      <c r="L37" s="125">
        <f>SUM(L34:L35)</f>
        <v>190</v>
      </c>
      <c r="M37" s="125">
        <f>SUM(M34:M35)</f>
        <v>140</v>
      </c>
      <c r="N37" s="126">
        <f aca="true" t="shared" si="8" ref="N37:U37">SUM(N34:N36)</f>
        <v>862491</v>
      </c>
      <c r="O37" s="105">
        <f t="shared" si="8"/>
        <v>689241</v>
      </c>
      <c r="P37" s="126">
        <f t="shared" si="8"/>
        <v>658350</v>
      </c>
      <c r="Q37" s="105">
        <f t="shared" si="8"/>
        <v>485100</v>
      </c>
      <c r="R37" s="126">
        <f t="shared" si="8"/>
        <v>204141</v>
      </c>
      <c r="S37" s="105">
        <f t="shared" si="8"/>
        <v>204141</v>
      </c>
      <c r="T37" s="105">
        <f t="shared" si="8"/>
        <v>160362</v>
      </c>
      <c r="U37" s="105">
        <f t="shared" si="8"/>
        <v>43779</v>
      </c>
    </row>
    <row r="38" spans="1:21" s="127" customFormat="1" ht="18.75">
      <c r="A38" s="124">
        <v>8</v>
      </c>
      <c r="B38" s="124" t="s">
        <v>71</v>
      </c>
      <c r="C38" s="124"/>
      <c r="D38" s="124"/>
      <c r="E38" s="124"/>
      <c r="F38" s="125">
        <v>42</v>
      </c>
      <c r="G38" s="125">
        <v>870</v>
      </c>
      <c r="H38" s="125"/>
      <c r="I38" s="125"/>
      <c r="J38" s="125">
        <v>28</v>
      </c>
      <c r="K38" s="126">
        <v>2865</v>
      </c>
      <c r="L38" s="126">
        <f>L30+L32+L37</f>
        <v>1324</v>
      </c>
      <c r="M38" s="126">
        <f aca="true" t="shared" si="9" ref="M38:R38">M30+M32+M37</f>
        <v>1018</v>
      </c>
      <c r="N38" s="126">
        <f t="shared" si="9"/>
        <v>5137500</v>
      </c>
      <c r="O38" s="126">
        <f t="shared" si="9"/>
        <v>4001600</v>
      </c>
      <c r="P38" s="126">
        <f t="shared" si="9"/>
        <v>4628295</v>
      </c>
      <c r="Q38" s="126">
        <f>Q30+Q32+Q37</f>
        <v>3544134</v>
      </c>
      <c r="R38" s="126">
        <f t="shared" si="9"/>
        <v>509205</v>
      </c>
      <c r="S38" s="126">
        <f>S30+S32+S37</f>
        <v>457466</v>
      </c>
      <c r="T38" s="126">
        <f>T30+T32+T37</f>
        <v>399995</v>
      </c>
      <c r="U38" s="126">
        <f>U30+U32+U37</f>
        <v>109210</v>
      </c>
    </row>
    <row r="39" spans="1:15" ht="18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132"/>
      <c r="M39" s="132"/>
      <c r="N39" s="137"/>
      <c r="O39" s="122"/>
    </row>
    <row r="40" spans="11:18" ht="18.75">
      <c r="K40" s="123">
        <v>2865</v>
      </c>
      <c r="L40" s="133">
        <f>1324</f>
        <v>1324</v>
      </c>
      <c r="M40" s="127">
        <v>1018</v>
      </c>
      <c r="N40" s="134">
        <v>5137500</v>
      </c>
      <c r="O40" s="64">
        <v>4001600</v>
      </c>
      <c r="P40" s="138">
        <f>(L40-L32)*165*21+P32</f>
        <v>4628295</v>
      </c>
      <c r="R40" s="140">
        <f>N40-P40</f>
        <v>509205</v>
      </c>
    </row>
    <row r="41" spans="11:18" ht="18.75">
      <c r="K41" s="64">
        <f aca="true" t="shared" si="10" ref="K41:R41">K40-K38</f>
        <v>0</v>
      </c>
      <c r="L41" s="134">
        <f t="shared" si="10"/>
        <v>0</v>
      </c>
      <c r="M41" s="134">
        <f>M40-M38</f>
        <v>0</v>
      </c>
      <c r="N41" s="134">
        <f t="shared" si="10"/>
        <v>0</v>
      </c>
      <c r="O41" s="64">
        <f t="shared" si="10"/>
        <v>0</v>
      </c>
      <c r="P41" s="134">
        <f t="shared" si="10"/>
        <v>0</v>
      </c>
      <c r="Q41" s="64"/>
      <c r="R41" s="134">
        <f t="shared" si="10"/>
        <v>0</v>
      </c>
    </row>
    <row r="43" spans="16:18" ht="18.75">
      <c r="P43" s="138">
        <f>(5137.5-34.776-5137.5*10%)/21/165</f>
        <v>1.3243792207792209</v>
      </c>
      <c r="R43" s="138">
        <f>R40/N40</f>
        <v>0.09911532846715329</v>
      </c>
    </row>
  </sheetData>
  <sheetProtection/>
  <mergeCells count="2">
    <mergeCell ref="A1:I1"/>
    <mergeCell ref="B4:B29"/>
  </mergeCells>
  <printOptions/>
  <pageMargins left="1.04" right="0" top="0.4330708661417323" bottom="0" header="0.4330708661417323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xSplit="9990" topLeftCell="H1" activePane="topRight" state="split"/>
      <selection pane="topLeft" activeCell="C2" sqref="C1:C16384"/>
      <selection pane="topRight" activeCell="H6" sqref="H6"/>
    </sheetView>
  </sheetViews>
  <sheetFormatPr defaultColWidth="9.140625" defaultRowHeight="15"/>
  <sheetData>
    <row r="1" spans="1:17" ht="15">
      <c r="A1" s="143" t="s">
        <v>64</v>
      </c>
      <c r="B1" s="143"/>
      <c r="C1" s="143"/>
      <c r="D1" s="143"/>
      <c r="E1" s="143"/>
      <c r="F1" s="143"/>
      <c r="G1" s="143"/>
      <c r="H1" s="26"/>
      <c r="I1" s="26"/>
      <c r="J1" s="26"/>
      <c r="K1" s="26"/>
      <c r="L1" s="27"/>
      <c r="M1" s="27"/>
      <c r="N1" s="28"/>
      <c r="O1" s="28"/>
      <c r="P1" s="28"/>
      <c r="Q1" s="26"/>
    </row>
    <row r="2" spans="1:17" ht="114.75">
      <c r="A2" s="19" t="s">
        <v>0</v>
      </c>
      <c r="B2" s="20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29" t="s">
        <v>9</v>
      </c>
      <c r="I2" s="3" t="s">
        <v>68</v>
      </c>
      <c r="J2" s="3" t="s">
        <v>68</v>
      </c>
      <c r="K2" s="30" t="s">
        <v>72</v>
      </c>
      <c r="L2" s="31" t="s">
        <v>75</v>
      </c>
      <c r="M2" s="30" t="s">
        <v>78</v>
      </c>
      <c r="N2" s="32" t="s">
        <v>76</v>
      </c>
      <c r="O2" s="30" t="s">
        <v>78</v>
      </c>
      <c r="P2" s="32" t="s">
        <v>77</v>
      </c>
      <c r="Q2" s="30" t="s">
        <v>78</v>
      </c>
    </row>
    <row r="3" spans="1:17" ht="15">
      <c r="A3" s="19">
        <v>1</v>
      </c>
      <c r="B3" s="21">
        <v>2</v>
      </c>
      <c r="C3" s="1">
        <v>3</v>
      </c>
      <c r="D3" s="1">
        <v>6</v>
      </c>
      <c r="E3" s="19">
        <v>7</v>
      </c>
      <c r="F3" s="21">
        <v>8</v>
      </c>
      <c r="G3" s="1">
        <v>9</v>
      </c>
      <c r="H3" s="19">
        <v>10</v>
      </c>
      <c r="I3" s="21">
        <v>11</v>
      </c>
      <c r="J3" s="1">
        <v>12</v>
      </c>
      <c r="K3" s="19">
        <v>13</v>
      </c>
      <c r="L3" s="19">
        <v>14</v>
      </c>
      <c r="M3" s="3">
        <v>15</v>
      </c>
      <c r="N3" s="19">
        <v>16</v>
      </c>
      <c r="O3" s="19">
        <v>17</v>
      </c>
      <c r="P3" s="3">
        <v>18</v>
      </c>
      <c r="Q3" s="19">
        <v>19</v>
      </c>
    </row>
    <row r="4" spans="1:17" ht="76.5">
      <c r="A4" s="2">
        <v>1</v>
      </c>
      <c r="B4" s="144" t="s">
        <v>10</v>
      </c>
      <c r="C4" s="33" t="s">
        <v>79</v>
      </c>
      <c r="D4" s="5">
        <v>3</v>
      </c>
      <c r="E4" s="5">
        <v>75</v>
      </c>
      <c r="F4" s="5">
        <v>3</v>
      </c>
      <c r="G4" s="6">
        <v>41061</v>
      </c>
      <c r="H4" s="34">
        <v>1</v>
      </c>
      <c r="I4" s="34">
        <v>224</v>
      </c>
      <c r="J4" s="34">
        <v>75</v>
      </c>
      <c r="K4" s="34"/>
      <c r="L4" s="35">
        <f aca="true" t="shared" si="0" ref="L4:L29">N4+P4</f>
        <v>274875</v>
      </c>
      <c r="M4" s="35"/>
      <c r="N4" s="35">
        <f aca="true" t="shared" si="1" ref="N4:N29">J4*21*165</f>
        <v>259875</v>
      </c>
      <c r="O4" s="35"/>
      <c r="P4" s="34">
        <v>15000</v>
      </c>
      <c r="Q4" s="55"/>
    </row>
    <row r="5" spans="1:17" ht="76.5">
      <c r="A5" s="2">
        <v>2</v>
      </c>
      <c r="B5" s="144"/>
      <c r="C5" s="33" t="s">
        <v>80</v>
      </c>
      <c r="D5" s="5">
        <v>3</v>
      </c>
      <c r="E5" s="5">
        <v>75</v>
      </c>
      <c r="F5" s="5">
        <v>3</v>
      </c>
      <c r="G5" s="6">
        <v>40695</v>
      </c>
      <c r="H5" s="34">
        <v>1</v>
      </c>
      <c r="I5" s="34">
        <v>224</v>
      </c>
      <c r="J5" s="34">
        <v>75</v>
      </c>
      <c r="K5" s="34"/>
      <c r="L5" s="35">
        <f t="shared" si="0"/>
        <v>274875</v>
      </c>
      <c r="M5" s="35"/>
      <c r="N5" s="35">
        <f t="shared" si="1"/>
        <v>259875</v>
      </c>
      <c r="O5" s="35"/>
      <c r="P5" s="34">
        <v>15000</v>
      </c>
      <c r="Q5" s="55"/>
    </row>
    <row r="6" spans="1:17" ht="63.75">
      <c r="A6" s="2">
        <v>3</v>
      </c>
      <c r="B6" s="144"/>
      <c r="C6" s="33" t="s">
        <v>81</v>
      </c>
      <c r="D6" s="5">
        <v>2</v>
      </c>
      <c r="E6" s="5">
        <v>25</v>
      </c>
      <c r="F6" s="5">
        <v>3</v>
      </c>
      <c r="G6" s="6">
        <v>40695</v>
      </c>
      <c r="H6" s="34">
        <v>1</v>
      </c>
      <c r="I6" s="34">
        <v>149</v>
      </c>
      <c r="J6" s="34">
        <v>50</v>
      </c>
      <c r="K6" s="34">
        <v>50</v>
      </c>
      <c r="L6" s="35">
        <f t="shared" si="0"/>
        <v>188250</v>
      </c>
      <c r="M6" s="35">
        <f>L6</f>
        <v>188250</v>
      </c>
      <c r="N6" s="35">
        <f t="shared" si="1"/>
        <v>173250</v>
      </c>
      <c r="O6" s="35">
        <f>N6</f>
        <v>173250</v>
      </c>
      <c r="P6" s="34">
        <v>15000</v>
      </c>
      <c r="Q6" s="61">
        <f>M6-O6</f>
        <v>15000</v>
      </c>
    </row>
    <row r="7" spans="1:17" ht="51">
      <c r="A7" s="2">
        <v>4</v>
      </c>
      <c r="B7" s="144"/>
      <c r="C7" s="33" t="s">
        <v>82</v>
      </c>
      <c r="D7" s="5">
        <v>2</v>
      </c>
      <c r="E7" s="5">
        <v>25</v>
      </c>
      <c r="F7" s="5">
        <v>3</v>
      </c>
      <c r="G7" s="6">
        <v>41061</v>
      </c>
      <c r="H7" s="34">
        <v>1</v>
      </c>
      <c r="I7" s="34">
        <v>150</v>
      </c>
      <c r="J7" s="34">
        <v>75</v>
      </c>
      <c r="K7" s="34">
        <v>75</v>
      </c>
      <c r="L7" s="35">
        <f t="shared" si="0"/>
        <v>274875</v>
      </c>
      <c r="M7" s="35">
        <f aca="true" t="shared" si="2" ref="M7:M23">L7</f>
        <v>274875</v>
      </c>
      <c r="N7" s="35">
        <f t="shared" si="1"/>
        <v>259875</v>
      </c>
      <c r="O7" s="35">
        <f aca="true" t="shared" si="3" ref="O7:O29">N7</f>
        <v>259875</v>
      </c>
      <c r="P7" s="34">
        <v>15000</v>
      </c>
      <c r="Q7" s="61">
        <f aca="true" t="shared" si="4" ref="Q7:Q29">M7-O7</f>
        <v>15000</v>
      </c>
    </row>
    <row r="8" spans="1:17" ht="63.75">
      <c r="A8" s="2">
        <v>5</v>
      </c>
      <c r="B8" s="144"/>
      <c r="C8" s="33" t="s">
        <v>83</v>
      </c>
      <c r="D8" s="5">
        <v>2</v>
      </c>
      <c r="E8" s="5">
        <v>25</v>
      </c>
      <c r="F8" s="5">
        <v>3</v>
      </c>
      <c r="G8" s="6">
        <v>40695</v>
      </c>
      <c r="H8" s="34">
        <v>1</v>
      </c>
      <c r="I8" s="34">
        <v>150</v>
      </c>
      <c r="J8" s="34">
        <v>40</v>
      </c>
      <c r="K8" s="34">
        <v>40</v>
      </c>
      <c r="L8" s="35">
        <f t="shared" si="0"/>
        <v>148600</v>
      </c>
      <c r="M8" s="35">
        <f t="shared" si="2"/>
        <v>148600</v>
      </c>
      <c r="N8" s="35">
        <f t="shared" si="1"/>
        <v>138600</v>
      </c>
      <c r="O8" s="35">
        <f t="shared" si="3"/>
        <v>138600</v>
      </c>
      <c r="P8" s="34">
        <v>10000</v>
      </c>
      <c r="Q8" s="61">
        <f t="shared" si="4"/>
        <v>10000</v>
      </c>
    </row>
    <row r="9" spans="1:17" ht="63.75">
      <c r="A9" s="2">
        <v>6</v>
      </c>
      <c r="B9" s="144"/>
      <c r="C9" s="33" t="s">
        <v>84</v>
      </c>
      <c r="D9" s="5">
        <v>2</v>
      </c>
      <c r="E9" s="5">
        <v>25</v>
      </c>
      <c r="F9" s="5">
        <v>3</v>
      </c>
      <c r="G9" s="6">
        <v>40695</v>
      </c>
      <c r="H9" s="34">
        <v>1</v>
      </c>
      <c r="I9" s="34">
        <v>150</v>
      </c>
      <c r="J9" s="34">
        <v>40</v>
      </c>
      <c r="K9" s="34">
        <v>40</v>
      </c>
      <c r="L9" s="35">
        <f>N9+P9</f>
        <v>148600</v>
      </c>
      <c r="M9" s="35">
        <f t="shared" si="2"/>
        <v>148600</v>
      </c>
      <c r="N9" s="35">
        <f t="shared" si="1"/>
        <v>138600</v>
      </c>
      <c r="O9" s="35">
        <f t="shared" si="3"/>
        <v>138600</v>
      </c>
      <c r="P9" s="34">
        <v>10000</v>
      </c>
      <c r="Q9" s="61">
        <f t="shared" si="4"/>
        <v>10000</v>
      </c>
    </row>
    <row r="10" spans="1:17" ht="63.75">
      <c r="A10" s="2">
        <v>7</v>
      </c>
      <c r="B10" s="144"/>
      <c r="C10" s="33" t="s">
        <v>85</v>
      </c>
      <c r="D10" s="5">
        <v>2</v>
      </c>
      <c r="E10" s="5">
        <v>25</v>
      </c>
      <c r="F10" s="5">
        <v>3</v>
      </c>
      <c r="G10" s="6">
        <v>41061</v>
      </c>
      <c r="H10" s="34">
        <v>1</v>
      </c>
      <c r="I10" s="34">
        <v>150</v>
      </c>
      <c r="J10" s="34">
        <v>30</v>
      </c>
      <c r="K10" s="34">
        <v>30</v>
      </c>
      <c r="L10" s="35">
        <f>N10+P10</f>
        <v>113950</v>
      </c>
      <c r="M10" s="35">
        <f t="shared" si="2"/>
        <v>113950</v>
      </c>
      <c r="N10" s="35">
        <f t="shared" si="1"/>
        <v>103950</v>
      </c>
      <c r="O10" s="35">
        <f t="shared" si="3"/>
        <v>103950</v>
      </c>
      <c r="P10" s="34">
        <v>10000</v>
      </c>
      <c r="Q10" s="61">
        <f t="shared" si="4"/>
        <v>10000</v>
      </c>
    </row>
    <row r="11" spans="1:17" ht="63.75">
      <c r="A11" s="2">
        <v>8</v>
      </c>
      <c r="B11" s="144"/>
      <c r="C11" s="33" t="s">
        <v>86</v>
      </c>
      <c r="D11" s="5">
        <v>2</v>
      </c>
      <c r="E11" s="5">
        <v>25</v>
      </c>
      <c r="F11" s="5">
        <v>3</v>
      </c>
      <c r="G11" s="6">
        <v>40695</v>
      </c>
      <c r="H11" s="34">
        <v>1</v>
      </c>
      <c r="I11" s="34">
        <v>150</v>
      </c>
      <c r="J11" s="34">
        <v>40</v>
      </c>
      <c r="K11" s="34">
        <v>40</v>
      </c>
      <c r="L11" s="35">
        <f t="shared" si="0"/>
        <v>148600</v>
      </c>
      <c r="M11" s="35">
        <f t="shared" si="2"/>
        <v>148600</v>
      </c>
      <c r="N11" s="35">
        <f t="shared" si="1"/>
        <v>138600</v>
      </c>
      <c r="O11" s="35">
        <f t="shared" si="3"/>
        <v>138600</v>
      </c>
      <c r="P11" s="34">
        <v>10000</v>
      </c>
      <c r="Q11" s="61">
        <f t="shared" si="4"/>
        <v>10000</v>
      </c>
    </row>
    <row r="12" spans="1:17" ht="51">
      <c r="A12" s="2">
        <v>9</v>
      </c>
      <c r="B12" s="144"/>
      <c r="C12" s="33" t="s">
        <v>87</v>
      </c>
      <c r="D12" s="5">
        <v>2</v>
      </c>
      <c r="E12" s="5">
        <v>25</v>
      </c>
      <c r="F12" s="5">
        <v>3</v>
      </c>
      <c r="G12" s="6">
        <v>40695</v>
      </c>
      <c r="H12" s="34">
        <v>1</v>
      </c>
      <c r="I12" s="34">
        <v>150</v>
      </c>
      <c r="J12" s="34">
        <v>35</v>
      </c>
      <c r="K12" s="34">
        <v>35</v>
      </c>
      <c r="L12" s="35">
        <f t="shared" si="0"/>
        <v>131275</v>
      </c>
      <c r="M12" s="35">
        <f t="shared" si="2"/>
        <v>131275</v>
      </c>
      <c r="N12" s="35">
        <f t="shared" si="1"/>
        <v>121275</v>
      </c>
      <c r="O12" s="35">
        <f t="shared" si="3"/>
        <v>121275</v>
      </c>
      <c r="P12" s="34">
        <v>10000</v>
      </c>
      <c r="Q12" s="61">
        <f t="shared" si="4"/>
        <v>10000</v>
      </c>
    </row>
    <row r="13" spans="1:17" ht="63.75">
      <c r="A13" s="2">
        <v>10</v>
      </c>
      <c r="B13" s="144"/>
      <c r="C13" s="33" t="s">
        <v>88</v>
      </c>
      <c r="D13" s="5">
        <v>2</v>
      </c>
      <c r="E13" s="5">
        <v>25</v>
      </c>
      <c r="F13" s="5">
        <v>3</v>
      </c>
      <c r="G13" s="6">
        <v>41061</v>
      </c>
      <c r="H13" s="34">
        <v>1</v>
      </c>
      <c r="I13" s="34">
        <v>150</v>
      </c>
      <c r="J13" s="34">
        <v>20</v>
      </c>
      <c r="K13" s="34">
        <v>20</v>
      </c>
      <c r="L13" s="35">
        <f t="shared" si="0"/>
        <v>79300</v>
      </c>
      <c r="M13" s="35">
        <f t="shared" si="2"/>
        <v>79300</v>
      </c>
      <c r="N13" s="35">
        <f t="shared" si="1"/>
        <v>69300</v>
      </c>
      <c r="O13" s="35">
        <f t="shared" si="3"/>
        <v>69300</v>
      </c>
      <c r="P13" s="34">
        <v>10000</v>
      </c>
      <c r="Q13" s="61">
        <f t="shared" si="4"/>
        <v>10000</v>
      </c>
    </row>
    <row r="14" spans="1:17" ht="63.75">
      <c r="A14" s="2">
        <v>11</v>
      </c>
      <c r="B14" s="144"/>
      <c r="C14" s="33" t="s">
        <v>89</v>
      </c>
      <c r="D14" s="5">
        <v>1</v>
      </c>
      <c r="E14" s="5">
        <v>25</v>
      </c>
      <c r="F14" s="5">
        <v>3</v>
      </c>
      <c r="G14" s="6">
        <v>40695</v>
      </c>
      <c r="H14" s="34">
        <v>1</v>
      </c>
      <c r="I14" s="34">
        <v>75</v>
      </c>
      <c r="J14" s="34">
        <v>75</v>
      </c>
      <c r="K14" s="34">
        <v>75</v>
      </c>
      <c r="L14" s="35">
        <f t="shared" si="0"/>
        <v>274875</v>
      </c>
      <c r="M14" s="35">
        <f t="shared" si="2"/>
        <v>274875</v>
      </c>
      <c r="N14" s="35">
        <f t="shared" si="1"/>
        <v>259875</v>
      </c>
      <c r="O14" s="35">
        <f t="shared" si="3"/>
        <v>259875</v>
      </c>
      <c r="P14" s="34">
        <v>15000</v>
      </c>
      <c r="Q14" s="61">
        <f t="shared" si="4"/>
        <v>15000</v>
      </c>
    </row>
    <row r="15" spans="1:17" ht="63.75">
      <c r="A15" s="2">
        <v>12</v>
      </c>
      <c r="B15" s="144"/>
      <c r="C15" s="33" t="s">
        <v>90</v>
      </c>
      <c r="D15" s="5">
        <v>1</v>
      </c>
      <c r="E15" s="5">
        <v>25</v>
      </c>
      <c r="F15" s="5">
        <v>3</v>
      </c>
      <c r="G15" s="6">
        <v>40695</v>
      </c>
      <c r="H15" s="34">
        <v>1</v>
      </c>
      <c r="I15" s="34">
        <v>75</v>
      </c>
      <c r="J15" s="34">
        <v>75</v>
      </c>
      <c r="K15" s="34">
        <v>75</v>
      </c>
      <c r="L15" s="35">
        <f t="shared" si="0"/>
        <v>274875</v>
      </c>
      <c r="M15" s="35">
        <f t="shared" si="2"/>
        <v>274875</v>
      </c>
      <c r="N15" s="35">
        <f t="shared" si="1"/>
        <v>259875</v>
      </c>
      <c r="O15" s="35">
        <f t="shared" si="3"/>
        <v>259875</v>
      </c>
      <c r="P15" s="34">
        <v>15000</v>
      </c>
      <c r="Q15" s="61">
        <f t="shared" si="4"/>
        <v>15000</v>
      </c>
    </row>
    <row r="16" spans="1:17" ht="63.75">
      <c r="A16" s="2">
        <v>13</v>
      </c>
      <c r="B16" s="144"/>
      <c r="C16" s="33" t="s">
        <v>91</v>
      </c>
      <c r="D16" s="5">
        <v>1</v>
      </c>
      <c r="E16" s="5">
        <v>25</v>
      </c>
      <c r="F16" s="5">
        <v>2</v>
      </c>
      <c r="G16" s="6">
        <v>41061</v>
      </c>
      <c r="H16" s="34">
        <v>1</v>
      </c>
      <c r="I16" s="34">
        <v>50</v>
      </c>
      <c r="J16" s="34">
        <v>50</v>
      </c>
      <c r="K16" s="34">
        <v>50</v>
      </c>
      <c r="L16" s="35">
        <f t="shared" si="0"/>
        <v>183250</v>
      </c>
      <c r="M16" s="35">
        <f t="shared" si="2"/>
        <v>183250</v>
      </c>
      <c r="N16" s="35">
        <f t="shared" si="1"/>
        <v>173250</v>
      </c>
      <c r="O16" s="35">
        <f t="shared" si="3"/>
        <v>173250</v>
      </c>
      <c r="P16" s="34">
        <v>10000</v>
      </c>
      <c r="Q16" s="61">
        <f t="shared" si="4"/>
        <v>10000</v>
      </c>
    </row>
    <row r="17" spans="1:17" ht="63.75">
      <c r="A17" s="2">
        <v>14</v>
      </c>
      <c r="B17" s="144"/>
      <c r="C17" s="33" t="s">
        <v>92</v>
      </c>
      <c r="D17" s="5">
        <v>1</v>
      </c>
      <c r="E17" s="5">
        <v>25</v>
      </c>
      <c r="F17" s="5">
        <v>2</v>
      </c>
      <c r="G17" s="6">
        <v>40695</v>
      </c>
      <c r="H17" s="34">
        <v>1</v>
      </c>
      <c r="I17" s="34">
        <v>50</v>
      </c>
      <c r="J17" s="34">
        <v>30</v>
      </c>
      <c r="K17" s="34">
        <v>30</v>
      </c>
      <c r="L17" s="35">
        <f t="shared" si="0"/>
        <v>113950</v>
      </c>
      <c r="M17" s="35">
        <f t="shared" si="2"/>
        <v>113950</v>
      </c>
      <c r="N17" s="35">
        <f t="shared" si="1"/>
        <v>103950</v>
      </c>
      <c r="O17" s="35">
        <f t="shared" si="3"/>
        <v>103950</v>
      </c>
      <c r="P17" s="34">
        <v>10000</v>
      </c>
      <c r="Q17" s="61">
        <f t="shared" si="4"/>
        <v>10000</v>
      </c>
    </row>
    <row r="18" spans="1:17" ht="63.75">
      <c r="A18" s="2">
        <v>15</v>
      </c>
      <c r="B18" s="144"/>
      <c r="C18" s="36" t="s">
        <v>93</v>
      </c>
      <c r="D18" s="5">
        <v>1</v>
      </c>
      <c r="E18" s="5">
        <v>25</v>
      </c>
      <c r="F18" s="5">
        <v>3</v>
      </c>
      <c r="G18" s="6">
        <v>40695</v>
      </c>
      <c r="H18" s="34">
        <v>1</v>
      </c>
      <c r="I18" s="34">
        <v>75</v>
      </c>
      <c r="J18" s="34">
        <v>50</v>
      </c>
      <c r="K18" s="34">
        <v>50</v>
      </c>
      <c r="L18" s="35">
        <f t="shared" si="0"/>
        <v>183250</v>
      </c>
      <c r="M18" s="35">
        <f t="shared" si="2"/>
        <v>183250</v>
      </c>
      <c r="N18" s="35">
        <f t="shared" si="1"/>
        <v>173250</v>
      </c>
      <c r="O18" s="35">
        <f t="shared" si="3"/>
        <v>173250</v>
      </c>
      <c r="P18" s="34">
        <v>10000</v>
      </c>
      <c r="Q18" s="61">
        <f t="shared" si="4"/>
        <v>10000</v>
      </c>
    </row>
    <row r="19" spans="1:17" ht="63.75">
      <c r="A19" s="2">
        <v>16</v>
      </c>
      <c r="B19" s="144"/>
      <c r="C19" s="33" t="s">
        <v>94</v>
      </c>
      <c r="D19" s="5">
        <v>1</v>
      </c>
      <c r="E19" s="5">
        <v>25</v>
      </c>
      <c r="F19" s="5">
        <v>2</v>
      </c>
      <c r="G19" s="6">
        <v>41061</v>
      </c>
      <c r="H19" s="34">
        <v>1</v>
      </c>
      <c r="I19" s="34">
        <v>50</v>
      </c>
      <c r="J19" s="34">
        <v>20</v>
      </c>
      <c r="K19" s="34">
        <v>20</v>
      </c>
      <c r="L19" s="35">
        <f t="shared" si="0"/>
        <v>79300</v>
      </c>
      <c r="M19" s="35">
        <f t="shared" si="2"/>
        <v>79300</v>
      </c>
      <c r="N19" s="35">
        <f t="shared" si="1"/>
        <v>69300</v>
      </c>
      <c r="O19" s="35">
        <f t="shared" si="3"/>
        <v>69300</v>
      </c>
      <c r="P19" s="34">
        <v>10000</v>
      </c>
      <c r="Q19" s="61">
        <f t="shared" si="4"/>
        <v>10000</v>
      </c>
    </row>
    <row r="20" spans="1:17" ht="63.75">
      <c r="A20" s="2">
        <v>17</v>
      </c>
      <c r="B20" s="144"/>
      <c r="C20" s="33" t="s">
        <v>95</v>
      </c>
      <c r="D20" s="5">
        <v>1</v>
      </c>
      <c r="E20" s="5">
        <v>25</v>
      </c>
      <c r="F20" s="5">
        <v>2</v>
      </c>
      <c r="G20" s="6">
        <v>40695</v>
      </c>
      <c r="H20" s="34">
        <v>1</v>
      </c>
      <c r="I20" s="34">
        <v>50</v>
      </c>
      <c r="J20" s="34">
        <v>15</v>
      </c>
      <c r="K20" s="34">
        <v>15</v>
      </c>
      <c r="L20" s="35">
        <f t="shared" si="0"/>
        <v>59975</v>
      </c>
      <c r="M20" s="35">
        <f t="shared" si="2"/>
        <v>59975</v>
      </c>
      <c r="N20" s="35">
        <f t="shared" si="1"/>
        <v>51975</v>
      </c>
      <c r="O20" s="35">
        <f t="shared" si="3"/>
        <v>51975</v>
      </c>
      <c r="P20" s="34">
        <v>8000</v>
      </c>
      <c r="Q20" s="61">
        <f t="shared" si="4"/>
        <v>8000</v>
      </c>
    </row>
    <row r="21" spans="1:17" ht="63.75">
      <c r="A21" s="2">
        <v>18</v>
      </c>
      <c r="B21" s="144"/>
      <c r="C21" s="36" t="s">
        <v>96</v>
      </c>
      <c r="D21" s="5">
        <v>2</v>
      </c>
      <c r="E21" s="5">
        <v>25</v>
      </c>
      <c r="F21" s="5">
        <v>2</v>
      </c>
      <c r="G21" s="6">
        <v>40695</v>
      </c>
      <c r="H21" s="34">
        <v>1</v>
      </c>
      <c r="I21" s="34">
        <v>50</v>
      </c>
      <c r="J21" s="34">
        <v>30</v>
      </c>
      <c r="K21" s="34">
        <v>30</v>
      </c>
      <c r="L21" s="35">
        <f t="shared" si="0"/>
        <v>113950</v>
      </c>
      <c r="M21" s="35">
        <f t="shared" si="2"/>
        <v>113950</v>
      </c>
      <c r="N21" s="35">
        <f t="shared" si="1"/>
        <v>103950</v>
      </c>
      <c r="O21" s="35">
        <f t="shared" si="3"/>
        <v>103950</v>
      </c>
      <c r="P21" s="34">
        <v>10000</v>
      </c>
      <c r="Q21" s="61">
        <f t="shared" si="4"/>
        <v>10000</v>
      </c>
    </row>
    <row r="22" spans="1:17" ht="63.75">
      <c r="A22" s="2">
        <v>19</v>
      </c>
      <c r="B22" s="144"/>
      <c r="C22" s="33" t="s">
        <v>97</v>
      </c>
      <c r="D22" s="5">
        <v>1</v>
      </c>
      <c r="E22" s="5">
        <v>25</v>
      </c>
      <c r="F22" s="5">
        <v>2</v>
      </c>
      <c r="G22" s="6">
        <v>41061</v>
      </c>
      <c r="H22" s="34">
        <v>1</v>
      </c>
      <c r="I22" s="34">
        <v>50</v>
      </c>
      <c r="J22" s="34">
        <v>25</v>
      </c>
      <c r="K22" s="34">
        <v>25</v>
      </c>
      <c r="L22" s="35">
        <f t="shared" si="0"/>
        <v>96625</v>
      </c>
      <c r="M22" s="35">
        <f t="shared" si="2"/>
        <v>96625</v>
      </c>
      <c r="N22" s="35">
        <f t="shared" si="1"/>
        <v>86625</v>
      </c>
      <c r="O22" s="35">
        <f t="shared" si="3"/>
        <v>86625</v>
      </c>
      <c r="P22" s="34">
        <v>10000</v>
      </c>
      <c r="Q22" s="61">
        <f t="shared" si="4"/>
        <v>10000</v>
      </c>
    </row>
    <row r="23" spans="1:17" ht="63.75">
      <c r="A23" s="2">
        <v>20</v>
      </c>
      <c r="B23" s="144"/>
      <c r="C23" s="33" t="s">
        <v>98</v>
      </c>
      <c r="D23" s="5">
        <v>1</v>
      </c>
      <c r="E23" s="5">
        <v>25</v>
      </c>
      <c r="F23" s="5">
        <v>2</v>
      </c>
      <c r="G23" s="6">
        <v>40695</v>
      </c>
      <c r="H23" s="34">
        <v>1</v>
      </c>
      <c r="I23" s="34">
        <v>50</v>
      </c>
      <c r="J23" s="34">
        <v>21</v>
      </c>
      <c r="K23" s="34">
        <v>21</v>
      </c>
      <c r="L23" s="35">
        <f t="shared" si="0"/>
        <v>82765</v>
      </c>
      <c r="M23" s="35">
        <f t="shared" si="2"/>
        <v>82765</v>
      </c>
      <c r="N23" s="35">
        <f t="shared" si="1"/>
        <v>72765</v>
      </c>
      <c r="O23" s="35">
        <f t="shared" si="3"/>
        <v>72765</v>
      </c>
      <c r="P23" s="34">
        <v>10000</v>
      </c>
      <c r="Q23" s="61">
        <f t="shared" si="4"/>
        <v>10000</v>
      </c>
    </row>
    <row r="24" spans="1:17" ht="63.75">
      <c r="A24" s="2">
        <v>21</v>
      </c>
      <c r="B24" s="144"/>
      <c r="C24" s="33" t="s">
        <v>99</v>
      </c>
      <c r="D24" s="5">
        <v>1</v>
      </c>
      <c r="E24" s="5">
        <v>25</v>
      </c>
      <c r="F24" s="5">
        <v>2</v>
      </c>
      <c r="G24" s="6">
        <v>40695</v>
      </c>
      <c r="H24" s="34">
        <v>1</v>
      </c>
      <c r="I24" s="34">
        <v>50</v>
      </c>
      <c r="J24" s="34">
        <v>15</v>
      </c>
      <c r="K24" s="34">
        <v>15</v>
      </c>
      <c r="L24" s="35">
        <f t="shared" si="0"/>
        <v>59975</v>
      </c>
      <c r="M24" s="35">
        <f>L24</f>
        <v>59975</v>
      </c>
      <c r="N24" s="35">
        <f t="shared" si="1"/>
        <v>51975</v>
      </c>
      <c r="O24" s="35">
        <f t="shared" si="3"/>
        <v>51975</v>
      </c>
      <c r="P24" s="34">
        <v>8000</v>
      </c>
      <c r="Q24" s="61">
        <f t="shared" si="4"/>
        <v>8000</v>
      </c>
    </row>
    <row r="25" spans="1:17" ht="63.75">
      <c r="A25" s="2">
        <v>22</v>
      </c>
      <c r="B25" s="144"/>
      <c r="C25" s="33" t="s">
        <v>100</v>
      </c>
      <c r="D25" s="5">
        <v>1</v>
      </c>
      <c r="E25" s="5">
        <v>25</v>
      </c>
      <c r="F25" s="5">
        <v>2</v>
      </c>
      <c r="G25" s="6">
        <v>41061</v>
      </c>
      <c r="H25" s="34">
        <v>1</v>
      </c>
      <c r="I25" s="34">
        <v>50</v>
      </c>
      <c r="J25" s="34">
        <v>50</v>
      </c>
      <c r="K25" s="34">
        <v>50</v>
      </c>
      <c r="L25" s="35">
        <f t="shared" si="0"/>
        <v>183250</v>
      </c>
      <c r="M25" s="35">
        <f>L25</f>
        <v>183250</v>
      </c>
      <c r="N25" s="35">
        <f t="shared" si="1"/>
        <v>173250</v>
      </c>
      <c r="O25" s="35">
        <f t="shared" si="3"/>
        <v>173250</v>
      </c>
      <c r="P25" s="34">
        <v>10000</v>
      </c>
      <c r="Q25" s="61">
        <f t="shared" si="4"/>
        <v>10000</v>
      </c>
    </row>
    <row r="26" spans="1:17" ht="89.25">
      <c r="A26" s="2">
        <v>23</v>
      </c>
      <c r="B26" s="144"/>
      <c r="C26" s="37" t="s">
        <v>101</v>
      </c>
      <c r="D26" s="7">
        <v>2</v>
      </c>
      <c r="E26" s="7">
        <v>25</v>
      </c>
      <c r="F26" s="7">
        <v>3</v>
      </c>
      <c r="G26" s="6">
        <v>40695</v>
      </c>
      <c r="H26" s="38">
        <v>1</v>
      </c>
      <c r="I26" s="34">
        <v>150</v>
      </c>
      <c r="J26" s="34">
        <v>33</v>
      </c>
      <c r="K26" s="34"/>
      <c r="L26" s="35">
        <f t="shared" si="0"/>
        <v>114345</v>
      </c>
      <c r="M26" s="35"/>
      <c r="N26" s="35">
        <f t="shared" si="1"/>
        <v>114345</v>
      </c>
      <c r="O26" s="35"/>
      <c r="P26" s="34"/>
      <c r="Q26" s="61">
        <f t="shared" si="4"/>
        <v>0</v>
      </c>
    </row>
    <row r="27" spans="1:17" ht="76.5">
      <c r="A27" s="22">
        <v>24</v>
      </c>
      <c r="B27" s="144"/>
      <c r="C27" s="33" t="s">
        <v>102</v>
      </c>
      <c r="D27" s="5">
        <v>1</v>
      </c>
      <c r="E27" s="5">
        <v>25</v>
      </c>
      <c r="F27" s="5">
        <v>2</v>
      </c>
      <c r="G27" s="6">
        <v>40695</v>
      </c>
      <c r="H27" s="34">
        <v>1</v>
      </c>
      <c r="I27" s="34">
        <v>50</v>
      </c>
      <c r="J27" s="34">
        <v>40</v>
      </c>
      <c r="K27" s="34">
        <v>40</v>
      </c>
      <c r="L27" s="35">
        <f t="shared" si="0"/>
        <v>148600</v>
      </c>
      <c r="M27" s="35">
        <f>L27</f>
        <v>148600</v>
      </c>
      <c r="N27" s="35">
        <f t="shared" si="1"/>
        <v>138600</v>
      </c>
      <c r="O27" s="35">
        <f t="shared" si="3"/>
        <v>138600</v>
      </c>
      <c r="P27" s="34">
        <v>10000</v>
      </c>
      <c r="Q27" s="61">
        <f t="shared" si="4"/>
        <v>10000</v>
      </c>
    </row>
    <row r="28" spans="1:17" ht="89.25">
      <c r="A28" s="22">
        <v>25</v>
      </c>
      <c r="B28" s="144"/>
      <c r="C28" s="4" t="s">
        <v>103</v>
      </c>
      <c r="D28" s="5">
        <v>1</v>
      </c>
      <c r="E28" s="8">
        <v>50</v>
      </c>
      <c r="F28" s="8">
        <v>2</v>
      </c>
      <c r="G28" s="6" t="s">
        <v>67</v>
      </c>
      <c r="H28" s="34">
        <v>1</v>
      </c>
      <c r="I28" s="34">
        <v>100</v>
      </c>
      <c r="J28" s="34">
        <v>100</v>
      </c>
      <c r="K28" s="34">
        <v>24</v>
      </c>
      <c r="L28" s="35">
        <f t="shared" si="0"/>
        <v>385564</v>
      </c>
      <c r="M28" s="35">
        <v>87009</v>
      </c>
      <c r="N28" s="35">
        <f t="shared" si="1"/>
        <v>346500</v>
      </c>
      <c r="O28" s="35">
        <v>87009</v>
      </c>
      <c r="P28" s="34">
        <v>39064</v>
      </c>
      <c r="Q28" s="61">
        <f t="shared" si="4"/>
        <v>0</v>
      </c>
    </row>
    <row r="29" spans="1:17" ht="127.5">
      <c r="A29" s="22">
        <v>26</v>
      </c>
      <c r="B29" s="144"/>
      <c r="C29" s="39" t="s">
        <v>104</v>
      </c>
      <c r="D29" s="9">
        <v>1</v>
      </c>
      <c r="E29" s="9">
        <v>25</v>
      </c>
      <c r="F29" s="9">
        <v>2</v>
      </c>
      <c r="G29" s="10">
        <v>40695</v>
      </c>
      <c r="H29" s="40">
        <v>1</v>
      </c>
      <c r="I29" s="41">
        <v>50</v>
      </c>
      <c r="J29" s="34">
        <v>25</v>
      </c>
      <c r="K29" s="34">
        <v>25</v>
      </c>
      <c r="L29" s="35">
        <f t="shared" si="0"/>
        <v>96625</v>
      </c>
      <c r="M29" s="35">
        <f>L29</f>
        <v>96625</v>
      </c>
      <c r="N29" s="35">
        <f t="shared" si="1"/>
        <v>86625</v>
      </c>
      <c r="O29" s="35">
        <f t="shared" si="3"/>
        <v>86625</v>
      </c>
      <c r="P29" s="34">
        <v>10000</v>
      </c>
      <c r="Q29" s="61">
        <f t="shared" si="4"/>
        <v>10000</v>
      </c>
    </row>
    <row r="30" spans="1:17" ht="63.75">
      <c r="A30" s="23"/>
      <c r="B30" s="24" t="s">
        <v>70</v>
      </c>
      <c r="C30" s="42"/>
      <c r="D30" s="11">
        <f>SUM(D4:D29)</f>
        <v>40</v>
      </c>
      <c r="E30" s="11">
        <f>SUM(E4:E29)</f>
        <v>775</v>
      </c>
      <c r="F30" s="11"/>
      <c r="G30" s="12"/>
      <c r="H30" s="43">
        <f aca="true" t="shared" si="5" ref="H30:Q30">SUM(H4:H29)</f>
        <v>26</v>
      </c>
      <c r="I30" s="44">
        <f t="shared" si="5"/>
        <v>2672</v>
      </c>
      <c r="J30" s="44">
        <f t="shared" si="5"/>
        <v>1134</v>
      </c>
      <c r="K30" s="44">
        <f t="shared" si="5"/>
        <v>875</v>
      </c>
      <c r="L30" s="45">
        <f t="shared" si="5"/>
        <v>4234374</v>
      </c>
      <c r="M30" s="45">
        <f t="shared" si="5"/>
        <v>3271724</v>
      </c>
      <c r="N30" s="45">
        <f t="shared" si="5"/>
        <v>3929310</v>
      </c>
      <c r="O30" s="45">
        <f t="shared" si="5"/>
        <v>3035724</v>
      </c>
      <c r="P30" s="53">
        <f t="shared" si="5"/>
        <v>305064</v>
      </c>
      <c r="Q30" s="53">
        <f t="shared" si="5"/>
        <v>236000</v>
      </c>
    </row>
    <row r="31" spans="1:17" ht="15">
      <c r="A31" s="22"/>
      <c r="B31" s="25"/>
      <c r="C31" s="46"/>
      <c r="D31" s="13"/>
      <c r="E31" s="13"/>
      <c r="F31" s="13"/>
      <c r="G31" s="14"/>
      <c r="H31" s="47"/>
      <c r="I31" s="48"/>
      <c r="J31" s="48">
        <f>1134-J30</f>
        <v>0</v>
      </c>
      <c r="K31" s="48"/>
      <c r="L31" s="35"/>
      <c r="M31" s="35"/>
      <c r="N31" s="35"/>
      <c r="O31" s="35"/>
      <c r="P31" s="61"/>
      <c r="Q31" s="62"/>
    </row>
    <row r="32" spans="1:17" ht="89.25">
      <c r="A32" s="23">
        <v>2</v>
      </c>
      <c r="B32" s="24" t="s">
        <v>11</v>
      </c>
      <c r="C32" s="49" t="s">
        <v>73</v>
      </c>
      <c r="D32" s="44">
        <v>0</v>
      </c>
      <c r="E32" s="44">
        <v>0</v>
      </c>
      <c r="F32" s="44">
        <v>0</v>
      </c>
      <c r="G32" s="44"/>
      <c r="H32" s="44">
        <v>0</v>
      </c>
      <c r="I32" s="44">
        <v>3</v>
      </c>
      <c r="J32" s="44">
        <v>3</v>
      </c>
      <c r="K32" s="44">
        <v>3</v>
      </c>
      <c r="L32" s="45">
        <f>J32*552*21</f>
        <v>34776</v>
      </c>
      <c r="M32" s="45">
        <v>34776</v>
      </c>
      <c r="N32" s="45">
        <f>L32</f>
        <v>34776</v>
      </c>
      <c r="O32" s="45">
        <f>M32</f>
        <v>34776</v>
      </c>
      <c r="P32" s="53"/>
      <c r="Q32" s="53">
        <f>M32-O32</f>
        <v>0</v>
      </c>
    </row>
    <row r="33" spans="1:17" ht="15">
      <c r="A33" s="2">
        <v>3</v>
      </c>
      <c r="B33" s="19" t="s">
        <v>12</v>
      </c>
      <c r="C33" s="15"/>
      <c r="D33" s="8">
        <v>0</v>
      </c>
      <c r="E33" s="8">
        <v>0</v>
      </c>
      <c r="F33" s="8">
        <v>0</v>
      </c>
      <c r="G33" s="6"/>
      <c r="H33" s="34">
        <v>0</v>
      </c>
      <c r="I33" s="34">
        <v>0</v>
      </c>
      <c r="J33" s="34">
        <v>0</v>
      </c>
      <c r="K33" s="34"/>
      <c r="L33" s="35"/>
      <c r="M33" s="35"/>
      <c r="N33" s="34"/>
      <c r="O33" s="34"/>
      <c r="P33" s="34"/>
      <c r="Q33" s="62"/>
    </row>
    <row r="34" spans="1:17" ht="25.5">
      <c r="A34" s="2">
        <v>4</v>
      </c>
      <c r="B34" s="19" t="s">
        <v>13</v>
      </c>
      <c r="C34" s="15" t="s">
        <v>101</v>
      </c>
      <c r="D34" s="8">
        <v>1</v>
      </c>
      <c r="E34" s="8">
        <v>25</v>
      </c>
      <c r="F34" s="8">
        <v>2</v>
      </c>
      <c r="G34" s="6" t="s">
        <v>67</v>
      </c>
      <c r="H34" s="34">
        <v>1</v>
      </c>
      <c r="I34" s="34">
        <v>50</v>
      </c>
      <c r="J34" s="34">
        <v>50</v>
      </c>
      <c r="K34" s="34"/>
      <c r="L34" s="35">
        <f>N34+P34</f>
        <v>173250</v>
      </c>
      <c r="M34" s="35"/>
      <c r="N34" s="35">
        <f>J34*21*165</f>
        <v>173250</v>
      </c>
      <c r="O34" s="35"/>
      <c r="P34" s="34"/>
      <c r="Q34" s="61">
        <f>M34-O34</f>
        <v>0</v>
      </c>
    </row>
    <row r="35" spans="1:17" ht="89.25">
      <c r="A35" s="2"/>
      <c r="B35" s="19"/>
      <c r="C35" s="4" t="s">
        <v>103</v>
      </c>
      <c r="D35" s="5">
        <v>1</v>
      </c>
      <c r="E35" s="8">
        <v>70</v>
      </c>
      <c r="F35" s="8">
        <v>2</v>
      </c>
      <c r="G35" s="6" t="s">
        <v>67</v>
      </c>
      <c r="H35" s="34">
        <v>1</v>
      </c>
      <c r="I35" s="34">
        <v>140</v>
      </c>
      <c r="J35" s="34">
        <v>140</v>
      </c>
      <c r="K35" s="34">
        <v>140</v>
      </c>
      <c r="L35" s="35">
        <f>N35+P35</f>
        <v>695100</v>
      </c>
      <c r="M35" s="35">
        <f>L35</f>
        <v>695100</v>
      </c>
      <c r="N35" s="35">
        <f>J35*21*165</f>
        <v>485100</v>
      </c>
      <c r="O35" s="35">
        <f>N35</f>
        <v>485100</v>
      </c>
      <c r="P35" s="34">
        <v>210000</v>
      </c>
      <c r="Q35" s="61">
        <f>M35-O35</f>
        <v>210000</v>
      </c>
    </row>
    <row r="36" spans="1:17" ht="102">
      <c r="A36" s="2">
        <v>6</v>
      </c>
      <c r="B36" s="19" t="s">
        <v>14</v>
      </c>
      <c r="C36" s="15"/>
      <c r="D36" s="8"/>
      <c r="E36" s="34"/>
      <c r="F36" s="8"/>
      <c r="G36" s="6"/>
      <c r="H36" s="34"/>
      <c r="I36" s="34"/>
      <c r="J36" s="34"/>
      <c r="K36" s="50"/>
      <c r="L36" s="35"/>
      <c r="M36" s="35"/>
      <c r="N36" s="34"/>
      <c r="O36" s="34"/>
      <c r="P36" s="34"/>
      <c r="Q36" s="62"/>
    </row>
    <row r="37" spans="1:17" ht="51">
      <c r="A37" s="23">
        <v>7</v>
      </c>
      <c r="B37" s="24" t="s">
        <v>69</v>
      </c>
      <c r="C37" s="16"/>
      <c r="D37" s="17">
        <v>2</v>
      </c>
      <c r="E37" s="51">
        <v>95</v>
      </c>
      <c r="F37" s="17"/>
      <c r="G37" s="18"/>
      <c r="H37" s="44">
        <v>2</v>
      </c>
      <c r="I37" s="44">
        <v>190</v>
      </c>
      <c r="J37" s="44">
        <f>SUM(J34:J35)</f>
        <v>190</v>
      </c>
      <c r="K37" s="44">
        <f>SUM(K34:K35)</f>
        <v>140</v>
      </c>
      <c r="L37" s="45">
        <f aca="true" t="shared" si="6" ref="L37:Q37">SUM(L34:L36)</f>
        <v>868350</v>
      </c>
      <c r="M37" s="45">
        <f t="shared" si="6"/>
        <v>695100</v>
      </c>
      <c r="N37" s="45">
        <f t="shared" si="6"/>
        <v>658350</v>
      </c>
      <c r="O37" s="45">
        <f t="shared" si="6"/>
        <v>485100</v>
      </c>
      <c r="P37" s="53">
        <f t="shared" si="6"/>
        <v>210000</v>
      </c>
      <c r="Q37" s="53">
        <f t="shared" si="6"/>
        <v>210000</v>
      </c>
    </row>
    <row r="38" spans="1:17" ht="15">
      <c r="A38" s="52">
        <v>8</v>
      </c>
      <c r="B38" s="52" t="s">
        <v>71</v>
      </c>
      <c r="C38" s="52"/>
      <c r="D38" s="44">
        <v>42</v>
      </c>
      <c r="E38" s="17">
        <v>870</v>
      </c>
      <c r="F38" s="44"/>
      <c r="G38" s="44"/>
      <c r="H38" s="44">
        <v>28</v>
      </c>
      <c r="I38" s="53">
        <f aca="true" t="shared" si="7" ref="I38:P38">I30+I32+I37</f>
        <v>2865</v>
      </c>
      <c r="J38" s="53">
        <f>J30+J32+J37</f>
        <v>1327</v>
      </c>
      <c r="K38" s="53">
        <f t="shared" si="7"/>
        <v>1018</v>
      </c>
      <c r="L38" s="54">
        <f t="shared" si="7"/>
        <v>5137500</v>
      </c>
      <c r="M38" s="45">
        <f t="shared" si="7"/>
        <v>4001600</v>
      </c>
      <c r="N38" s="54">
        <f t="shared" si="7"/>
        <v>4622436</v>
      </c>
      <c r="O38" s="54">
        <f>O30+O32+O37</f>
        <v>3555600</v>
      </c>
      <c r="P38" s="60">
        <f t="shared" si="7"/>
        <v>515064</v>
      </c>
      <c r="Q38" s="60">
        <f>Q30+Q32+Q37</f>
        <v>446000</v>
      </c>
    </row>
    <row r="39" spans="1:17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57"/>
      <c r="N39" s="28"/>
      <c r="O39" s="28"/>
      <c r="P39" s="28"/>
      <c r="Q39" s="26"/>
    </row>
    <row r="40" spans="1:17" ht="15">
      <c r="A40" s="26"/>
      <c r="B40" s="26"/>
      <c r="C40" s="26"/>
      <c r="D40" s="26"/>
      <c r="E40" s="26"/>
      <c r="F40" s="26"/>
      <c r="G40" s="26"/>
      <c r="H40" s="26"/>
      <c r="I40" s="58">
        <v>2865</v>
      </c>
      <c r="J40" s="58">
        <f>1324</f>
        <v>1324</v>
      </c>
      <c r="K40" s="26"/>
      <c r="L40" s="27">
        <v>5137500</v>
      </c>
      <c r="M40" s="27">
        <v>4001600</v>
      </c>
      <c r="N40" s="28">
        <f>J40*165*21+N32</f>
        <v>4622436</v>
      </c>
      <c r="O40" s="28"/>
      <c r="P40" s="59">
        <f>L40-N40</f>
        <v>515064</v>
      </c>
      <c r="Q40" s="26"/>
    </row>
    <row r="41" spans="1:17" ht="15">
      <c r="A41" s="26"/>
      <c r="B41" s="26"/>
      <c r="C41" s="26"/>
      <c r="D41" s="26"/>
      <c r="E41" s="26"/>
      <c r="F41" s="26"/>
      <c r="G41" s="26"/>
      <c r="H41" s="26"/>
      <c r="I41" s="27">
        <f aca="true" t="shared" si="8" ref="I41:P41">I40-I38</f>
        <v>0</v>
      </c>
      <c r="J41" s="27">
        <f t="shared" si="8"/>
        <v>-3</v>
      </c>
      <c r="K41" s="27">
        <f t="shared" si="8"/>
        <v>-1018</v>
      </c>
      <c r="L41" s="27">
        <f t="shared" si="8"/>
        <v>0</v>
      </c>
      <c r="M41" s="27">
        <f t="shared" si="8"/>
        <v>0</v>
      </c>
      <c r="N41" s="27">
        <f t="shared" si="8"/>
        <v>0</v>
      </c>
      <c r="O41" s="27"/>
      <c r="P41" s="27">
        <f t="shared" si="8"/>
        <v>0</v>
      </c>
      <c r="Q41" s="26"/>
    </row>
    <row r="42" spans="1:17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8"/>
      <c r="O42" s="28"/>
      <c r="P42" s="28"/>
      <c r="Q42" s="26"/>
    </row>
  </sheetData>
  <sheetProtection/>
  <mergeCells count="2">
    <mergeCell ref="A1:G1"/>
    <mergeCell ref="B4:B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Якутии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Народ</dc:creator>
  <cp:keywords/>
  <dc:description/>
  <cp:lastModifiedBy>Народ</cp:lastModifiedBy>
  <cp:lastPrinted>2012-05-23T05:39:01Z</cp:lastPrinted>
  <dcterms:created xsi:type="dcterms:W3CDTF">2011-09-12T02:14:50Z</dcterms:created>
  <dcterms:modified xsi:type="dcterms:W3CDTF">2012-05-23T05:44:22Z</dcterms:modified>
  <cp:category/>
  <cp:version/>
  <cp:contentType/>
  <cp:contentStatus/>
</cp:coreProperties>
</file>